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userName="木畑慎太郎" algorithmName="SHA-512" hashValue="cISXUAkze+hoQ+M/XfUlRGDsRMZPSZJzI5Ko7Nij9ZT1Z3DkMbNgGd7NLhdsYfYHa881VgJWNHDU6QhBO3XSIw==" saltValue="mQaNyceMh+Abu62eL72MSQ==" spinCount="100000"/>
  <workbookPr defaultThemeVersion="166925"/>
  <mc:AlternateContent xmlns:mc="http://schemas.openxmlformats.org/markup-compatibility/2006">
    <mc:Choice Requires="x15">
      <x15ac:absPath xmlns:x15ac="http://schemas.microsoft.com/office/spreadsheetml/2010/11/ac" url="C:\Users\kibat\OneDrive\デスクトップ\"/>
    </mc:Choice>
  </mc:AlternateContent>
  <xr:revisionPtr revIDLastSave="0" documentId="13_ncr:10001_{ADCA4477-3965-4632-AF00-1AE18021AE03}" xr6:coauthVersionLast="47" xr6:coauthVersionMax="47" xr10:uidLastSave="{00000000-0000-0000-0000-000000000000}"/>
  <workbookProtection workbookAlgorithmName="SHA-512" workbookHashValue="XLQptz60QxOtfopjMxxst2kPTN4Mh8xp9rsUsYO3Ydd0UrtOWAYZ+8AxNYZhIjhpx0z1iYi29lUyEsr4g6tP6w==" workbookSaltValue="SdzzYxt/dASK4eiv2AcnWQ==" workbookSpinCount="100000" lockStructure="1"/>
  <bookViews>
    <workbookView xWindow="-108" yWindow="-108" windowWidth="23256" windowHeight="12456" xr2:uid="{727AC9E4-1C63-4BA2-8F9F-DEBED73BDB30}"/>
  </bookViews>
  <sheets>
    <sheet name="入力シート" sheetId="1" r:id="rId1"/>
    <sheet name="一次審査委員" sheetId="3" r:id="rId2"/>
    <sheet name="搬出・搬入分担" sheetId="2" r:id="rId3"/>
    <sheet name="甲子園Jr" sheetId="4" r:id="rId4"/>
    <sheet name="小学校教材評価研修委員" sheetId="7" r:id="rId5"/>
    <sheet name="中学校教材評価研修委員" sheetId="6" r:id="rId6"/>
    <sheet name="data取り込み" sheetId="5" r:id="rId7"/>
  </sheets>
  <definedNames>
    <definedName name="_xlnm.Print_Area" localSheetId="1">一次審査委員!$A$1:$F$40</definedName>
    <definedName name="_xlnm.Print_Area" localSheetId="3">甲子園Jr!$A$1:$F$23</definedName>
    <definedName name="_xlnm.Print_Area" localSheetId="4">小学校教材評価研修委員!$A$1:$F$31</definedName>
    <definedName name="_xlnm.Print_Area" localSheetId="5">中学校教材評価研修委員!$A$1:$F$39</definedName>
    <definedName name="_xlnm.Print_Area" localSheetId="2">搬出・搬入分担!$A$1:$F$26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 l="1"/>
  <c r="C3" i="1" s="1"/>
  <c r="E5" i="3" s="1"/>
  <c r="E38" i="6"/>
  <c r="E37" i="6"/>
  <c r="E36" i="6"/>
  <c r="E35" i="6"/>
  <c r="E34" i="6"/>
  <c r="E32" i="6"/>
  <c r="E30" i="7"/>
  <c r="E29" i="7"/>
  <c r="E28" i="7"/>
  <c r="E27" i="7"/>
  <c r="E26" i="7"/>
  <c r="E24" i="7"/>
  <c r="E22" i="4"/>
  <c r="E21" i="4"/>
  <c r="E20" i="4"/>
  <c r="E19" i="4"/>
  <c r="E18" i="4"/>
  <c r="E16" i="4"/>
  <c r="E25" i="2"/>
  <c r="E24" i="2"/>
  <c r="E23" i="2"/>
  <c r="E22" i="2"/>
  <c r="E21" i="2"/>
  <c r="E19" i="2"/>
  <c r="A3" i="6"/>
  <c r="B27" i="6"/>
  <c r="B19" i="7"/>
  <c r="A14" i="4"/>
  <c r="A17" i="2"/>
  <c r="A29" i="3"/>
  <c r="A1" i="6"/>
  <c r="A3" i="7"/>
  <c r="A1" i="7"/>
  <c r="AU2" i="5"/>
  <c r="AW2" i="5"/>
  <c r="AX2" i="5"/>
  <c r="AY2" i="5"/>
  <c r="AZ2" i="5"/>
  <c r="BA2" i="5"/>
  <c r="BB2" i="5"/>
  <c r="BC2" i="5"/>
  <c r="BD2" i="5"/>
  <c r="BE2" i="5"/>
  <c r="BF2" i="5"/>
  <c r="BG2" i="5"/>
  <c r="BH2" i="5"/>
  <c r="AU3" i="5"/>
  <c r="AW3" i="5"/>
  <c r="AX3" i="5"/>
  <c r="AY3" i="5"/>
  <c r="AZ3" i="5"/>
  <c r="BA3" i="5"/>
  <c r="BB3" i="5"/>
  <c r="BC3" i="5"/>
  <c r="BD3" i="5"/>
  <c r="BE3" i="5"/>
  <c r="BF3" i="5"/>
  <c r="BG3" i="5"/>
  <c r="BH3" i="5"/>
  <c r="AU4" i="5"/>
  <c r="AW4" i="5"/>
  <c r="AX4" i="5"/>
  <c r="AY4" i="5"/>
  <c r="AZ4" i="5"/>
  <c r="BA4" i="5"/>
  <c r="BB4" i="5"/>
  <c r="BC4" i="5"/>
  <c r="BD4" i="5"/>
  <c r="BE4" i="5"/>
  <c r="BF4" i="5"/>
  <c r="BG4" i="5"/>
  <c r="BH4" i="5"/>
  <c r="AU5" i="5"/>
  <c r="AW5" i="5"/>
  <c r="AX5" i="5"/>
  <c r="AY5" i="5"/>
  <c r="AZ5" i="5"/>
  <c r="BA5" i="5"/>
  <c r="BB5" i="5"/>
  <c r="BC5" i="5"/>
  <c r="BD5" i="5"/>
  <c r="BE5" i="5"/>
  <c r="BF5" i="5"/>
  <c r="BG5" i="5"/>
  <c r="BH5" i="5"/>
  <c r="AV1" i="5"/>
  <c r="AW1" i="5"/>
  <c r="AX1" i="5"/>
  <c r="AY1" i="5"/>
  <c r="AZ1" i="5"/>
  <c r="BA1" i="5"/>
  <c r="BB1" i="5"/>
  <c r="BC1" i="5"/>
  <c r="BD1" i="5"/>
  <c r="BE1" i="5"/>
  <c r="BF1" i="5"/>
  <c r="BG1" i="5"/>
  <c r="BH1" i="5"/>
  <c r="AU1" i="5"/>
  <c r="AJ2" i="5"/>
  <c r="AK2" i="5"/>
  <c r="AL2" i="5"/>
  <c r="AM2" i="5"/>
  <c r="AN2" i="5"/>
  <c r="AO2" i="5"/>
  <c r="AP2" i="5"/>
  <c r="AQ2" i="5"/>
  <c r="AR2" i="5"/>
  <c r="AS2" i="5"/>
  <c r="AT2" i="5"/>
  <c r="AJ3" i="5"/>
  <c r="AK3" i="5"/>
  <c r="AL3" i="5"/>
  <c r="AM3" i="5"/>
  <c r="AN3" i="5"/>
  <c r="AO3" i="5"/>
  <c r="AP3" i="5"/>
  <c r="AQ3" i="5"/>
  <c r="AR3" i="5"/>
  <c r="AS3" i="5"/>
  <c r="AT3" i="5"/>
  <c r="AI1" i="5"/>
  <c r="AJ1" i="5"/>
  <c r="AK1" i="5"/>
  <c r="AL1" i="5"/>
  <c r="AM1" i="5"/>
  <c r="AN1" i="5"/>
  <c r="AO1" i="5"/>
  <c r="AP1" i="5"/>
  <c r="AQ1" i="5"/>
  <c r="AR1" i="5"/>
  <c r="AS1" i="5"/>
  <c r="AT1" i="5"/>
  <c r="AH1" i="5"/>
  <c r="N2" i="5"/>
  <c r="O2" i="5"/>
  <c r="P2" i="5"/>
  <c r="Q2" i="5"/>
  <c r="R2" i="5"/>
  <c r="S2" i="5"/>
  <c r="T2" i="5"/>
  <c r="U2" i="5"/>
  <c r="V2" i="5"/>
  <c r="N3" i="5"/>
  <c r="O3" i="5"/>
  <c r="P3" i="5"/>
  <c r="Q3" i="5"/>
  <c r="R3" i="5"/>
  <c r="S3" i="5"/>
  <c r="T3" i="5"/>
  <c r="U3" i="5"/>
  <c r="V3" i="5"/>
  <c r="Y2" i="5"/>
  <c r="Z2" i="5"/>
  <c r="AA2" i="5"/>
  <c r="AB2" i="5"/>
  <c r="AC2" i="5"/>
  <c r="AD2" i="5"/>
  <c r="AE2" i="5"/>
  <c r="AF2" i="5"/>
  <c r="AG2" i="5"/>
  <c r="AG1" i="5"/>
  <c r="X1" i="5"/>
  <c r="Y1" i="5"/>
  <c r="Z1" i="5"/>
  <c r="AA1" i="5"/>
  <c r="AB1" i="5"/>
  <c r="AC1" i="5"/>
  <c r="AD1" i="5"/>
  <c r="AE1" i="5"/>
  <c r="AF1" i="5"/>
  <c r="W1" i="5"/>
  <c r="M1" i="5"/>
  <c r="N1" i="5"/>
  <c r="O1" i="5"/>
  <c r="P1" i="5"/>
  <c r="Q1" i="5"/>
  <c r="R1" i="5"/>
  <c r="S1" i="5"/>
  <c r="T1" i="5"/>
  <c r="U1" i="5"/>
  <c r="V1" i="5"/>
  <c r="L1" i="5"/>
  <c r="A10" i="5"/>
  <c r="B10" i="5"/>
  <c r="C10" i="5"/>
  <c r="D10" i="5"/>
  <c r="E10" i="5"/>
  <c r="F10" i="5"/>
  <c r="H10" i="5"/>
  <c r="I10" i="5"/>
  <c r="J10" i="5"/>
  <c r="K10" i="5"/>
  <c r="A8" i="5"/>
  <c r="B8" i="5"/>
  <c r="D8" i="5"/>
  <c r="E8" i="5"/>
  <c r="F8" i="5"/>
  <c r="H8" i="5"/>
  <c r="I8" i="5"/>
  <c r="J8" i="5"/>
  <c r="K8" i="5"/>
  <c r="A9" i="5"/>
  <c r="B9" i="5"/>
  <c r="C9" i="5"/>
  <c r="D9" i="5"/>
  <c r="E9" i="5"/>
  <c r="F9" i="5"/>
  <c r="H9" i="5"/>
  <c r="I9" i="5"/>
  <c r="J9" i="5"/>
  <c r="K9" i="5"/>
  <c r="A2" i="5"/>
  <c r="B2" i="5"/>
  <c r="C2" i="5"/>
  <c r="D2" i="5"/>
  <c r="E2" i="5"/>
  <c r="F2" i="5"/>
  <c r="H2" i="5"/>
  <c r="I2" i="5"/>
  <c r="J2" i="5"/>
  <c r="K2" i="5"/>
  <c r="A3" i="5"/>
  <c r="B3" i="5"/>
  <c r="C3" i="5"/>
  <c r="D3" i="5"/>
  <c r="E3" i="5"/>
  <c r="F3" i="5"/>
  <c r="H3" i="5"/>
  <c r="I3" i="5"/>
  <c r="J3" i="5"/>
  <c r="K3" i="5"/>
  <c r="A4" i="5"/>
  <c r="B4" i="5"/>
  <c r="C4" i="5"/>
  <c r="D4" i="5"/>
  <c r="E4" i="5"/>
  <c r="F4" i="5"/>
  <c r="H4" i="5"/>
  <c r="I4" i="5"/>
  <c r="J4" i="5"/>
  <c r="K4" i="5"/>
  <c r="A5" i="5"/>
  <c r="B5" i="5"/>
  <c r="C5" i="5"/>
  <c r="D5" i="5"/>
  <c r="E5" i="5"/>
  <c r="F5" i="5"/>
  <c r="H5" i="5"/>
  <c r="I5" i="5"/>
  <c r="J5" i="5"/>
  <c r="K5" i="5"/>
  <c r="A6" i="5"/>
  <c r="B6" i="5"/>
  <c r="C6" i="5"/>
  <c r="D6" i="5"/>
  <c r="E6" i="5"/>
  <c r="F6" i="5"/>
  <c r="H6" i="5"/>
  <c r="I6" i="5"/>
  <c r="J6" i="5"/>
  <c r="K6" i="5"/>
  <c r="A7" i="5"/>
  <c r="B7" i="5"/>
  <c r="C7" i="5"/>
  <c r="D7" i="5"/>
  <c r="E7" i="5"/>
  <c r="F7" i="5"/>
  <c r="H7" i="5"/>
  <c r="I7" i="5"/>
  <c r="J7" i="5"/>
  <c r="K7" i="5"/>
  <c r="K1" i="5"/>
  <c r="B1" i="5"/>
  <c r="C1" i="5"/>
  <c r="D1" i="5"/>
  <c r="E1" i="5"/>
  <c r="F1" i="5"/>
  <c r="G1" i="5"/>
  <c r="H1" i="5"/>
  <c r="I1" i="5"/>
  <c r="J1" i="5"/>
  <c r="A1" i="5"/>
  <c r="F12" i="4"/>
  <c r="D12" i="4"/>
  <c r="C12" i="4"/>
  <c r="F11" i="4"/>
  <c r="E11" i="4"/>
  <c r="C11" i="4"/>
  <c r="F15" i="2"/>
  <c r="C15" i="2"/>
  <c r="F14" i="2"/>
  <c r="E14" i="2"/>
  <c r="C14" i="2"/>
  <c r="F13" i="2"/>
  <c r="C13" i="2"/>
  <c r="F12" i="2"/>
  <c r="E12" i="2"/>
  <c r="C12" i="2"/>
  <c r="D17" i="3"/>
  <c r="E18" i="6"/>
  <c r="G14" i="7"/>
  <c r="C17" i="7" s="1"/>
  <c r="G10" i="7"/>
  <c r="F11" i="7" s="1"/>
  <c r="G12" i="7"/>
  <c r="G22" i="6"/>
  <c r="F25" i="6" s="1"/>
  <c r="G18" i="6"/>
  <c r="D21" i="6" s="1"/>
  <c r="G10" i="6"/>
  <c r="F13" i="6" s="1"/>
  <c r="G14" i="6"/>
  <c r="F15" i="6" s="1"/>
  <c r="G12" i="6"/>
  <c r="A4" i="4"/>
  <c r="A1" i="4"/>
  <c r="A1" i="2"/>
  <c r="A1" i="3"/>
  <c r="G26" i="3"/>
  <c r="C27" i="3" s="1"/>
  <c r="G24" i="3"/>
  <c r="D25" i="3" s="1"/>
  <c r="G22" i="3"/>
  <c r="D23" i="3" s="1"/>
  <c r="G20" i="3"/>
  <c r="D21" i="3" s="1"/>
  <c r="G18" i="3"/>
  <c r="D19" i="3" s="1"/>
  <c r="G16" i="3"/>
  <c r="C17" i="3" s="1"/>
  <c r="G14" i="3"/>
  <c r="C15" i="3" s="1"/>
  <c r="G12" i="3"/>
  <c r="D13" i="3" s="1"/>
  <c r="G10" i="3"/>
  <c r="D11" i="3" s="1"/>
  <c r="A3" i="3"/>
  <c r="D29" i="1"/>
  <c r="AI3" i="5" s="1"/>
  <c r="D28" i="1"/>
  <c r="B10" i="7" s="1"/>
  <c r="B24" i="1"/>
  <c r="A11" i="4" s="1"/>
  <c r="B19" i="1"/>
  <c r="A12" i="2" s="1"/>
  <c r="B20" i="1"/>
  <c r="A14" i="2" s="1"/>
  <c r="C33" i="1" l="1"/>
  <c r="AV2" i="5" s="1"/>
  <c r="C34" i="1"/>
  <c r="C35" i="1"/>
  <c r="C36" i="1"/>
  <c r="AV5" i="5" s="1"/>
  <c r="H8" i="1"/>
  <c r="G3" i="5" s="1"/>
  <c r="H12" i="1"/>
  <c r="G7" i="5" s="1"/>
  <c r="H9" i="1"/>
  <c r="G4" i="5" s="1"/>
  <c r="H13" i="1"/>
  <c r="G8" i="5" s="1"/>
  <c r="H10" i="1"/>
  <c r="G5" i="5" s="1"/>
  <c r="H14" i="1"/>
  <c r="G9" i="5" s="1"/>
  <c r="H7" i="1"/>
  <c r="G2" i="5" s="1"/>
  <c r="H11" i="1"/>
  <c r="G6" i="5" s="1"/>
  <c r="H15" i="1"/>
  <c r="G10" i="5" s="1"/>
  <c r="F19" i="3"/>
  <c r="C22" i="6"/>
  <c r="F22" i="6"/>
  <c r="D25" i="6"/>
  <c r="C26" i="3"/>
  <c r="C24" i="3"/>
  <c r="C16" i="3"/>
  <c r="C12" i="3"/>
  <c r="F19" i="6"/>
  <c r="D15" i="3"/>
  <c r="F21" i="6"/>
  <c r="C25" i="6"/>
  <c r="F13" i="3"/>
  <c r="F15" i="3"/>
  <c r="F17" i="3"/>
  <c r="F25" i="3"/>
  <c r="F27" i="3"/>
  <c r="C14" i="3"/>
  <c r="F18" i="6"/>
  <c r="E22" i="6"/>
  <c r="E14" i="3"/>
  <c r="E16" i="3"/>
  <c r="F23" i="3"/>
  <c r="E26" i="3"/>
  <c r="D27" i="3"/>
  <c r="C13" i="6"/>
  <c r="D13" i="6"/>
  <c r="C10" i="6"/>
  <c r="D17" i="7"/>
  <c r="F17" i="7"/>
  <c r="E14" i="7"/>
  <c r="F14" i="7"/>
  <c r="F15" i="7"/>
  <c r="C14" i="7"/>
  <c r="F11" i="3"/>
  <c r="L2" i="5"/>
  <c r="W2" i="5"/>
  <c r="AI2" i="5"/>
  <c r="L3" i="5"/>
  <c r="E10" i="6"/>
  <c r="C17" i="6"/>
  <c r="F10" i="6"/>
  <c r="C14" i="6"/>
  <c r="D17" i="6"/>
  <c r="F11" i="6"/>
  <c r="E14" i="6"/>
  <c r="F17" i="6"/>
  <c r="C21" i="6"/>
  <c r="F23" i="6"/>
  <c r="F14" i="6"/>
  <c r="C18" i="6"/>
  <c r="E12" i="3"/>
  <c r="E18" i="3"/>
  <c r="E24" i="3"/>
  <c r="F21" i="3"/>
  <c r="C18" i="3"/>
  <c r="E10" i="3"/>
  <c r="E20" i="3"/>
  <c r="E22" i="3"/>
  <c r="F10" i="3"/>
  <c r="F12" i="3"/>
  <c r="F14" i="3"/>
  <c r="F16" i="3"/>
  <c r="F18" i="3"/>
  <c r="F20" i="3"/>
  <c r="F22" i="3"/>
  <c r="F24" i="3"/>
  <c r="F26" i="3"/>
  <c r="C10" i="3"/>
  <c r="C20" i="3"/>
  <c r="C22" i="3"/>
  <c r="C11" i="3"/>
  <c r="C13" i="3"/>
  <c r="C19" i="3"/>
  <c r="C21" i="3"/>
  <c r="C23" i="3"/>
  <c r="C25" i="3"/>
  <c r="AV4" i="5"/>
  <c r="AV3" i="5"/>
  <c r="A5" i="7"/>
  <c r="E5" i="7"/>
  <c r="C10" i="7"/>
  <c r="E10" i="7"/>
  <c r="C13" i="7"/>
  <c r="F10" i="7"/>
  <c r="D13" i="7"/>
  <c r="F13" i="7"/>
  <c r="A5" i="6"/>
  <c r="A6" i="4"/>
  <c r="E5" i="6"/>
  <c r="E6" i="4"/>
  <c r="E7" i="2"/>
  <c r="A5" i="3"/>
  <c r="A7" i="2"/>
  <c r="C19" i="1"/>
  <c r="M2" i="5" s="1"/>
  <c r="C24" i="1"/>
  <c r="X2" i="5" s="1"/>
  <c r="C29" i="1"/>
  <c r="AH3" i="5" s="1"/>
  <c r="C28" i="1"/>
  <c r="AH2" i="5" s="1"/>
  <c r="C20" i="1"/>
  <c r="M3" i="5" s="1"/>
  <c r="A10" i="7" l="1"/>
  <c r="A14" i="7"/>
  <c r="B14" i="7" s="1"/>
</calcChain>
</file>

<file path=xl/sharedStrings.xml><?xml version="1.0" encoding="utf-8"?>
<sst xmlns="http://schemas.openxmlformats.org/spreadsheetml/2006/main" count="338" uniqueCount="133">
  <si>
    <t>支部番号</t>
    <rPh sb="0" eb="2">
      <t>シブ</t>
    </rPh>
    <rPh sb="2" eb="4">
      <t>バンゴウ</t>
    </rPh>
    <phoneticPr fontId="1"/>
  </si>
  <si>
    <t>（Q列R列参照）</t>
    <rPh sb="2" eb="3">
      <t>レツ</t>
    </rPh>
    <rPh sb="4" eb="5">
      <t>レツ</t>
    </rPh>
    <rPh sb="5" eb="7">
      <t>サンショウ</t>
    </rPh>
    <phoneticPr fontId="1"/>
  </si>
  <si>
    <t>令和</t>
    <rPh sb="0" eb="2">
      <t>レイワ</t>
    </rPh>
    <phoneticPr fontId="1"/>
  </si>
  <si>
    <t>年度</t>
    <rPh sb="0" eb="1">
      <t>ネン</t>
    </rPh>
    <rPh sb="1" eb="2">
      <t>ド</t>
    </rPh>
    <phoneticPr fontId="1"/>
  </si>
  <si>
    <t>締切</t>
    <rPh sb="0" eb="2">
      <t>シメキリ</t>
    </rPh>
    <phoneticPr fontId="1"/>
  </si>
  <si>
    <t>千葉</t>
    <rPh sb="0" eb="2">
      <t>チバ</t>
    </rPh>
    <phoneticPr fontId="2"/>
  </si>
  <si>
    <t>／</t>
    <phoneticPr fontId="1"/>
  </si>
  <si>
    <t>支部名</t>
    <rPh sb="0" eb="3">
      <t>シブメイ</t>
    </rPh>
    <phoneticPr fontId="1"/>
  </si>
  <si>
    <t>習志野</t>
    <rPh sb="0" eb="3">
      <t>ナラシノ</t>
    </rPh>
    <phoneticPr fontId="2"/>
  </si>
  <si>
    <t>搬出</t>
    <rPh sb="0" eb="2">
      <t>ハンシュツ</t>
    </rPh>
    <phoneticPr fontId="1"/>
  </si>
  <si>
    <t>支部長名</t>
    <rPh sb="0" eb="4">
      <t>シブチョウメイ</t>
    </rPh>
    <phoneticPr fontId="1"/>
  </si>
  <si>
    <t>八千代</t>
    <rPh sb="0" eb="3">
      <t>ヤチヨ</t>
    </rPh>
    <phoneticPr fontId="2"/>
  </si>
  <si>
    <t>船橋</t>
    <rPh sb="0" eb="1">
      <t>フネ</t>
    </rPh>
    <rPh sb="1" eb="2">
      <t>ハシ</t>
    </rPh>
    <phoneticPr fontId="2"/>
  </si>
  <si>
    <t>１　県作品展　１次審査　審査委員</t>
    <rPh sb="2" eb="3">
      <t>ケン</t>
    </rPh>
    <rPh sb="3" eb="6">
      <t>サクヒンテン</t>
    </rPh>
    <rPh sb="8" eb="11">
      <t>ジシンサ</t>
    </rPh>
    <rPh sb="12" eb="16">
      <t>シンサイイン</t>
    </rPh>
    <phoneticPr fontId="1"/>
  </si>
  <si>
    <t>分担は総会資料でご確認ください。</t>
    <rPh sb="0" eb="2">
      <t>ブンタン</t>
    </rPh>
    <rPh sb="3" eb="7">
      <t>ソウカイシリョウ</t>
    </rPh>
    <rPh sb="9" eb="11">
      <t>カクニン</t>
    </rPh>
    <phoneticPr fontId="1"/>
  </si>
  <si>
    <t>市川</t>
    <rPh sb="0" eb="1">
      <t>シ</t>
    </rPh>
    <rPh sb="1" eb="2">
      <t>カワ</t>
    </rPh>
    <phoneticPr fontId="2"/>
  </si>
  <si>
    <t>学校種</t>
    <rPh sb="0" eb="3">
      <t>ガッコウシュ</t>
    </rPh>
    <phoneticPr fontId="1"/>
  </si>
  <si>
    <t>領域</t>
    <rPh sb="0" eb="2">
      <t>リョウイキ</t>
    </rPh>
    <phoneticPr fontId="1"/>
  </si>
  <si>
    <t>担当</t>
    <rPh sb="0" eb="2">
      <t>タントウ</t>
    </rPh>
    <phoneticPr fontId="1"/>
  </si>
  <si>
    <t>氏名</t>
    <rPh sb="0" eb="2">
      <t>シメイ</t>
    </rPh>
    <phoneticPr fontId="1"/>
  </si>
  <si>
    <t>職名</t>
    <rPh sb="0" eb="2">
      <t>ショクメイ</t>
    </rPh>
    <phoneticPr fontId="1"/>
  </si>
  <si>
    <t>経験
年数</t>
    <rPh sb="0" eb="2">
      <t>ケイケン</t>
    </rPh>
    <rPh sb="3" eb="5">
      <t>ネンスウ</t>
    </rPh>
    <phoneticPr fontId="1"/>
  </si>
  <si>
    <t>支部</t>
    <rPh sb="0" eb="2">
      <t>シブ</t>
    </rPh>
    <phoneticPr fontId="1"/>
  </si>
  <si>
    <t>学校名</t>
    <rPh sb="0" eb="3">
      <t>ガッコウメイ</t>
    </rPh>
    <phoneticPr fontId="1"/>
  </si>
  <si>
    <t>勤務先
郵便番号</t>
    <rPh sb="0" eb="3">
      <t>キンムサキ</t>
    </rPh>
    <rPh sb="4" eb="8">
      <t>ユウビンバンゴウ</t>
    </rPh>
    <phoneticPr fontId="1"/>
  </si>
  <si>
    <t>勤務先
住所</t>
    <rPh sb="0" eb="3">
      <t>キンムサキ</t>
    </rPh>
    <rPh sb="4" eb="6">
      <t>ジュウショ</t>
    </rPh>
    <phoneticPr fontId="1"/>
  </si>
  <si>
    <t>勤務先
電話番号</t>
    <rPh sb="0" eb="3">
      <t>キンムサキ</t>
    </rPh>
    <rPh sb="4" eb="8">
      <t>デンワバンゴウ</t>
    </rPh>
    <phoneticPr fontId="1"/>
  </si>
  <si>
    <t>松戸</t>
    <rPh sb="0" eb="1">
      <t>マツ</t>
    </rPh>
    <rPh sb="1" eb="2">
      <t>ト</t>
    </rPh>
    <phoneticPr fontId="2"/>
  </si>
  <si>
    <t>小学校</t>
    <rPh sb="0" eb="3">
      <t>ショウガッコウ</t>
    </rPh>
    <phoneticPr fontId="1"/>
  </si>
  <si>
    <t>工夫</t>
    <rPh sb="0" eb="2">
      <t>クフウ</t>
    </rPh>
    <phoneticPr fontId="1"/>
  </si>
  <si>
    <t>低学年</t>
    <rPh sb="0" eb="3">
      <t>テイガクネン</t>
    </rPh>
    <phoneticPr fontId="1"/>
  </si>
  <si>
    <t>柏</t>
    <rPh sb="0" eb="1">
      <t>カシワ</t>
    </rPh>
    <phoneticPr fontId="2"/>
  </si>
  <si>
    <t>中学年</t>
    <rPh sb="0" eb="3">
      <t>チュウガクネン</t>
    </rPh>
    <phoneticPr fontId="1"/>
  </si>
  <si>
    <t>葛北</t>
    <rPh sb="0" eb="1">
      <t>カツ</t>
    </rPh>
    <rPh sb="1" eb="2">
      <t>ホク</t>
    </rPh>
    <phoneticPr fontId="2"/>
  </si>
  <si>
    <t>高学年</t>
    <rPh sb="0" eb="3">
      <t>コウガクネン</t>
    </rPh>
    <phoneticPr fontId="1"/>
  </si>
  <si>
    <t>葛南</t>
    <rPh sb="0" eb="1">
      <t>カツ</t>
    </rPh>
    <rPh sb="1" eb="2">
      <t>ナン</t>
    </rPh>
    <phoneticPr fontId="2"/>
  </si>
  <si>
    <t>分担あり</t>
    <rPh sb="0" eb="2">
      <t>ブンタン</t>
    </rPh>
    <phoneticPr fontId="1"/>
  </si>
  <si>
    <t>論文</t>
    <rPh sb="0" eb="2">
      <t>ロンブン</t>
    </rPh>
    <phoneticPr fontId="1"/>
  </si>
  <si>
    <t>印旛</t>
    <rPh sb="0" eb="1">
      <t>イン</t>
    </rPh>
    <rPh sb="1" eb="2">
      <t>ハタ</t>
    </rPh>
    <phoneticPr fontId="2"/>
  </si>
  <si>
    <t>搬入</t>
    <rPh sb="0" eb="2">
      <t>ハンニュウ</t>
    </rPh>
    <phoneticPr fontId="1"/>
  </si>
  <si>
    <t>香取</t>
  </si>
  <si>
    <t>東総</t>
  </si>
  <si>
    <t>中学校</t>
    <rPh sb="0" eb="3">
      <t>チュウガッコウ</t>
    </rPh>
    <phoneticPr fontId="1"/>
  </si>
  <si>
    <t>山武</t>
  </si>
  <si>
    <t>１分野</t>
    <rPh sb="1" eb="3">
      <t>ブンヤ</t>
    </rPh>
    <phoneticPr fontId="1"/>
  </si>
  <si>
    <t>長生</t>
  </si>
  <si>
    <t>２分野</t>
    <rPh sb="1" eb="3">
      <t>ブンヤ</t>
    </rPh>
    <phoneticPr fontId="1"/>
  </si>
  <si>
    <t>夷隅</t>
  </si>
  <si>
    <t>安房</t>
  </si>
  <si>
    <t>２　県作品展　搬入、搬出役員</t>
    <rPh sb="2" eb="6">
      <t>ケンサクヒンテン</t>
    </rPh>
    <rPh sb="7" eb="9">
      <t>ハンニュウ</t>
    </rPh>
    <rPh sb="10" eb="12">
      <t>ハンシュツ</t>
    </rPh>
    <rPh sb="12" eb="14">
      <t>ヤクイン</t>
    </rPh>
    <phoneticPr fontId="1"/>
  </si>
  <si>
    <t>君津</t>
  </si>
  <si>
    <t>分担</t>
    <rPh sb="0" eb="2">
      <t>ブンタン</t>
    </rPh>
    <phoneticPr fontId="1"/>
  </si>
  <si>
    <t>市原</t>
  </si>
  <si>
    <t>浦安</t>
  </si>
  <si>
    <t>搬出・搬入</t>
    <rPh sb="0" eb="2">
      <t>ハンシュツ</t>
    </rPh>
    <rPh sb="3" eb="5">
      <t>ハンニュウ</t>
    </rPh>
    <phoneticPr fontId="1"/>
  </si>
  <si>
    <t>甲子園Jr</t>
    <rPh sb="0" eb="3">
      <t>コウシエン</t>
    </rPh>
    <phoneticPr fontId="1"/>
  </si>
  <si>
    <t>小学評価１</t>
    <rPh sb="0" eb="2">
      <t>ショウガク</t>
    </rPh>
    <rPh sb="2" eb="4">
      <t>ヒョウカ</t>
    </rPh>
    <phoneticPr fontId="1"/>
  </si>
  <si>
    <t>小学評価２</t>
    <rPh sb="0" eb="2">
      <t>ショウガク</t>
    </rPh>
    <rPh sb="2" eb="4">
      <t>ヒョウカ</t>
    </rPh>
    <phoneticPr fontId="1"/>
  </si>
  <si>
    <t>３　科学の甲子園ジュニア　競技支援員</t>
    <rPh sb="2" eb="4">
      <t>カガク</t>
    </rPh>
    <rPh sb="5" eb="8">
      <t>コウシエン</t>
    </rPh>
    <rPh sb="13" eb="15">
      <t>キョウギ</t>
    </rPh>
    <rPh sb="15" eb="17">
      <t>シエン</t>
    </rPh>
    <rPh sb="17" eb="18">
      <t>イン</t>
    </rPh>
    <phoneticPr fontId="1"/>
  </si>
  <si>
    <t>物理</t>
    <rPh sb="0" eb="2">
      <t>ブツリ</t>
    </rPh>
    <phoneticPr fontId="1"/>
  </si>
  <si>
    <t>分担有無</t>
    <rPh sb="0" eb="4">
      <t>ブンタンウム</t>
    </rPh>
    <phoneticPr fontId="1"/>
  </si>
  <si>
    <t>専門分野</t>
    <rPh sb="0" eb="4">
      <t>センモンブンヤ</t>
    </rPh>
    <phoneticPr fontId="1"/>
  </si>
  <si>
    <t>化学</t>
    <rPh sb="0" eb="2">
      <t>カガク</t>
    </rPh>
    <phoneticPr fontId="1"/>
  </si>
  <si>
    <t>生物</t>
    <rPh sb="0" eb="2">
      <t>セイブツ</t>
    </rPh>
    <phoneticPr fontId="1"/>
  </si>
  <si>
    <t>地学</t>
    <rPh sb="0" eb="2">
      <t>チガク</t>
    </rPh>
    <phoneticPr fontId="1"/>
  </si>
  <si>
    <t>４　小学校教材評価研修委員会</t>
    <rPh sb="2" eb="5">
      <t>ショウガッコウ</t>
    </rPh>
    <rPh sb="5" eb="7">
      <t>キョウザイ</t>
    </rPh>
    <rPh sb="7" eb="9">
      <t>ヒョウカ</t>
    </rPh>
    <rPh sb="9" eb="11">
      <t>ケンシュウ</t>
    </rPh>
    <rPh sb="11" eb="14">
      <t>イインカイ</t>
    </rPh>
    <phoneticPr fontId="1"/>
  </si>
  <si>
    <t>今年度、実施なし</t>
    <rPh sb="0" eb="3">
      <t>コンネンド</t>
    </rPh>
    <rPh sb="4" eb="6">
      <t>ジッシ</t>
    </rPh>
    <phoneticPr fontId="1"/>
  </si>
  <si>
    <t>担当
学年</t>
    <rPh sb="0" eb="2">
      <t>タントウ</t>
    </rPh>
    <rPh sb="3" eb="5">
      <t>ガクネン</t>
    </rPh>
    <phoneticPr fontId="1"/>
  </si>
  <si>
    <t>自宅
郵便番号</t>
    <rPh sb="0" eb="2">
      <t>ジタク</t>
    </rPh>
    <rPh sb="3" eb="7">
      <t>ユウビンバンゴウ</t>
    </rPh>
    <phoneticPr fontId="1"/>
  </si>
  <si>
    <t>自宅
住所</t>
    <rPh sb="0" eb="2">
      <t>ジタク</t>
    </rPh>
    <rPh sb="3" eb="5">
      <t>ジュウショ</t>
    </rPh>
    <phoneticPr fontId="1"/>
  </si>
  <si>
    <t>携帯電話番号
（任意）</t>
    <rPh sb="0" eb="2">
      <t>ケイタイ</t>
    </rPh>
    <rPh sb="2" eb="6">
      <t>デンワバンゴウ</t>
    </rPh>
    <rPh sb="8" eb="10">
      <t>ニンイ</t>
    </rPh>
    <phoneticPr fontId="1"/>
  </si>
  <si>
    <t>５　中学校教材評価研修委員会</t>
    <rPh sb="2" eb="5">
      <t>チュウガッコウ</t>
    </rPh>
    <rPh sb="5" eb="7">
      <t>キョウザイ</t>
    </rPh>
    <rPh sb="7" eb="9">
      <t>ヒョウカ</t>
    </rPh>
    <rPh sb="9" eb="11">
      <t>ケンシュウ</t>
    </rPh>
    <rPh sb="11" eb="14">
      <t>イインカイ</t>
    </rPh>
    <phoneticPr fontId="1"/>
  </si>
  <si>
    <t>部会</t>
    <rPh sb="0" eb="2">
      <t>ブカイ</t>
    </rPh>
    <phoneticPr fontId="1"/>
  </si>
  <si>
    <t>担当
分野</t>
    <rPh sb="0" eb="2">
      <t>タントウ</t>
    </rPh>
    <rPh sb="3" eb="5">
      <t>ブンヤ</t>
    </rPh>
    <phoneticPr fontId="1"/>
  </si>
  <si>
    <t>Ａ部会</t>
    <rPh sb="1" eb="3">
      <t>ブカイ</t>
    </rPh>
    <phoneticPr fontId="1"/>
  </si>
  <si>
    <t>B部会</t>
    <rPh sb="1" eb="3">
      <t>ブカイ</t>
    </rPh>
    <phoneticPr fontId="1"/>
  </si>
  <si>
    <t>※</t>
    <phoneticPr fontId="1"/>
  </si>
  <si>
    <t>４・５の「携帯電話番号」は実施が夏休み中であることを考慮して、緊急連絡先としてお伺いしています。責任をもって、事務局が情報を管理します。</t>
    <rPh sb="5" eb="9">
      <t>ケイタイデンワ</t>
    </rPh>
    <rPh sb="9" eb="11">
      <t>バンゴウ</t>
    </rPh>
    <rPh sb="13" eb="15">
      <t>ジッシ</t>
    </rPh>
    <rPh sb="16" eb="18">
      <t>ナツヤス</t>
    </rPh>
    <rPh sb="19" eb="20">
      <t>チュウ</t>
    </rPh>
    <rPh sb="26" eb="28">
      <t>コウリョ</t>
    </rPh>
    <rPh sb="31" eb="35">
      <t>キンキュウレンラク</t>
    </rPh>
    <rPh sb="35" eb="36">
      <t>サキ</t>
    </rPh>
    <rPh sb="40" eb="41">
      <t>ウカガ</t>
    </rPh>
    <rPh sb="48" eb="50">
      <t>セキニン</t>
    </rPh>
    <rPh sb="55" eb="58">
      <t>ジムキョク</t>
    </rPh>
    <rPh sb="59" eb="61">
      <t>ジョウホウ</t>
    </rPh>
    <rPh sb="62" eb="64">
      <t>カンリ</t>
    </rPh>
    <phoneticPr fontId="1"/>
  </si>
  <si>
    <t>支部長</t>
    <rPh sb="0" eb="3">
      <t>シブチョウ</t>
    </rPh>
    <phoneticPr fontId="1"/>
  </si>
  <si>
    <t>※各支部の人数配分については総会資料の一次審査委員配分一覧を参照してください。</t>
    <rPh sb="1" eb="4">
      <t>カクシブ</t>
    </rPh>
    <rPh sb="5" eb="9">
      <t>ニンズウハイブン</t>
    </rPh>
    <rPh sb="14" eb="18">
      <t>ソウカイシリョウ</t>
    </rPh>
    <rPh sb="19" eb="21">
      <t>イチジ</t>
    </rPh>
    <rPh sb="21" eb="23">
      <t>シンサ</t>
    </rPh>
    <rPh sb="23" eb="25">
      <t>イイン</t>
    </rPh>
    <rPh sb="25" eb="29">
      <t>ハイブンイチラン</t>
    </rPh>
    <rPh sb="30" eb="32">
      <t>サンショウ</t>
    </rPh>
    <phoneticPr fontId="1"/>
  </si>
  <si>
    <t>勤務校名</t>
    <rPh sb="0" eb="2">
      <t>キンム</t>
    </rPh>
    <rPh sb="2" eb="3">
      <t>コウ</t>
    </rPh>
    <rPh sb="3" eb="4">
      <t>メイ</t>
    </rPh>
    <phoneticPr fontId="1"/>
  </si>
  <si>
    <t>勤務先　〒　住所</t>
    <rPh sb="0" eb="3">
      <t>キンムサキ</t>
    </rPh>
    <rPh sb="6" eb="8">
      <t>ジュウショ</t>
    </rPh>
    <phoneticPr fontId="1"/>
  </si>
  <si>
    <t>「役職」</t>
    <rPh sb="1" eb="3">
      <t>ヤクショク</t>
    </rPh>
    <phoneticPr fontId="1"/>
  </si>
  <si>
    <t>（年数）</t>
    <rPh sb="1" eb="3">
      <t>ネンスウ</t>
    </rPh>
    <phoneticPr fontId="1"/>
  </si>
  <si>
    <t>勤務先　電話番号</t>
    <rPh sb="0" eb="3">
      <t>キンムサキ</t>
    </rPh>
    <rPh sb="4" eb="8">
      <t>デンワバンゴウ</t>
    </rPh>
    <phoneticPr fontId="1"/>
  </si>
  <si>
    <t>一次審査委員への案内は９月上旬に県総合教育センターから直接本人及び在籍校校長宛に郵送します。</t>
    <rPh sb="16" eb="21">
      <t>ケンソウゴウキョウイク</t>
    </rPh>
    <phoneticPr fontId="1"/>
  </si>
  <si>
    <t>千葉県教育研究会理科教育部会　事務局</t>
    <rPh sb="0" eb="3">
      <t>チバケン</t>
    </rPh>
    <rPh sb="3" eb="8">
      <t>キョウイクケンキュウカイ</t>
    </rPh>
    <rPh sb="8" eb="14">
      <t>リカキョウイクブカイ</t>
    </rPh>
    <rPh sb="15" eb="18">
      <t>ジムキョク</t>
    </rPh>
    <phoneticPr fontId="1"/>
  </si>
  <si>
    <t>mail  jimukyoku@chiriken.net</t>
    <phoneticPr fontId="1"/>
  </si>
  <si>
    <t>（水）</t>
    <rPh sb="1" eb="2">
      <t>スイ</t>
    </rPh>
    <phoneticPr fontId="1"/>
  </si>
  <si>
    <t>（月）</t>
    <rPh sb="1" eb="2">
      <t>ツキ</t>
    </rPh>
    <phoneticPr fontId="1"/>
  </si>
  <si>
    <t>勤務先　住所</t>
    <rPh sb="0" eb="3">
      <t>キンムサキ</t>
    </rPh>
    <rPh sb="4" eb="6">
      <t>ジュウショ</t>
    </rPh>
    <phoneticPr fontId="1"/>
  </si>
  <si>
    <t>※各支部の分担については総会資料を参照してください。</t>
    <rPh sb="1" eb="4">
      <t>カクシブ</t>
    </rPh>
    <rPh sb="5" eb="7">
      <t>ブンタン</t>
    </rPh>
    <rPh sb="12" eb="16">
      <t>ソウカイシリョウ</t>
    </rPh>
    <rPh sb="17" eb="19">
      <t>サンショウ</t>
    </rPh>
    <phoneticPr fontId="1"/>
  </si>
  <si>
    <t>分担有無</t>
    <rPh sb="0" eb="2">
      <t>ブンタン</t>
    </rPh>
    <rPh sb="2" eb="4">
      <t>ウム</t>
    </rPh>
    <phoneticPr fontId="1"/>
  </si>
  <si>
    <t>氏名　（役職）</t>
    <rPh sb="0" eb="2">
      <t>シメイ</t>
    </rPh>
    <rPh sb="4" eb="6">
      <t>ヤクショク</t>
    </rPh>
    <phoneticPr fontId="1"/>
  </si>
  <si>
    <t>勤務先　〒 住所</t>
    <rPh sb="0" eb="3">
      <t>キンムサキ</t>
    </rPh>
    <rPh sb="6" eb="8">
      <t>ジュウショ</t>
    </rPh>
    <phoneticPr fontId="1"/>
  </si>
  <si>
    <t>経験年数</t>
    <rPh sb="0" eb="4">
      <t>ケイケンネンスウ</t>
    </rPh>
    <phoneticPr fontId="1"/>
  </si>
  <si>
    <t>専門</t>
    <rPh sb="0" eb="2">
      <t>センモン</t>
    </rPh>
    <phoneticPr fontId="1"/>
  </si>
  <si>
    <t>※各支部の分担については総会資料で確認してください。</t>
    <rPh sb="1" eb="4">
      <t>カクシブ</t>
    </rPh>
    <rPh sb="5" eb="7">
      <t>ブンタン</t>
    </rPh>
    <rPh sb="12" eb="16">
      <t>ソウカイシリョウ</t>
    </rPh>
    <rPh sb="17" eb="19">
      <t>カクニン</t>
    </rPh>
    <phoneticPr fontId="1"/>
  </si>
  <si>
    <t>勤務先　〒 住所・電話番号</t>
    <rPh sb="0" eb="3">
      <t>キンムサキ</t>
    </rPh>
    <rPh sb="6" eb="8">
      <t>ジュウショ</t>
    </rPh>
    <rPh sb="9" eb="13">
      <t>デンワバンゴウ</t>
    </rPh>
    <phoneticPr fontId="1"/>
  </si>
  <si>
    <t>携帯電話番号</t>
    <rPh sb="0" eb="2">
      <t>ケイタイ</t>
    </rPh>
    <rPh sb="2" eb="4">
      <t>デンワ</t>
    </rPh>
    <rPh sb="4" eb="6">
      <t>バンゴウ</t>
    </rPh>
    <phoneticPr fontId="1"/>
  </si>
  <si>
    <t>教材評価研修委員への案内は事務局から本人及び在籍校校長宛に郵送します。</t>
    <rPh sb="0" eb="2">
      <t>キョウザイ</t>
    </rPh>
    <rPh sb="2" eb="4">
      <t>ヒョウカ</t>
    </rPh>
    <rPh sb="4" eb="6">
      <t>ケンシュウ</t>
    </rPh>
    <rPh sb="6" eb="8">
      <t>イイン</t>
    </rPh>
    <rPh sb="10" eb="12">
      <t>アンナイ</t>
    </rPh>
    <rPh sb="13" eb="16">
      <t>ジムキョク</t>
    </rPh>
    <rPh sb="18" eb="20">
      <t>ホンニン</t>
    </rPh>
    <rPh sb="20" eb="21">
      <t>オヨ</t>
    </rPh>
    <rPh sb="22" eb="24">
      <t>ザイセキ</t>
    </rPh>
    <rPh sb="24" eb="25">
      <t>コウ</t>
    </rPh>
    <rPh sb="25" eb="27">
      <t>コウチョウ</t>
    </rPh>
    <rPh sb="27" eb="28">
      <t>アテ</t>
    </rPh>
    <rPh sb="29" eb="31">
      <t>ユウソウ</t>
    </rPh>
    <phoneticPr fontId="1"/>
  </si>
  <si>
    <t>経験年数はおおよそで結構です。</t>
    <rPh sb="0" eb="4">
      <t>ケイケンネンスウ</t>
    </rPh>
    <rPh sb="10" eb="12">
      <t>ケッコウ</t>
    </rPh>
    <phoneticPr fontId="1"/>
  </si>
  <si>
    <t>※推薦された時点で、必ず本人と在籍校の校長先生にお伝えください。</t>
    <rPh sb="1" eb="3">
      <t>スイセン</t>
    </rPh>
    <rPh sb="6" eb="8">
      <t>ジテン</t>
    </rPh>
    <rPh sb="10" eb="11">
      <t>カナラ</t>
    </rPh>
    <rPh sb="12" eb="14">
      <t>ホンニン</t>
    </rPh>
    <rPh sb="15" eb="18">
      <t>ザイセキコウ</t>
    </rPh>
    <rPh sb="19" eb="23">
      <t>コウチョウセンセイ</t>
    </rPh>
    <rPh sb="25" eb="26">
      <t>ツタ</t>
    </rPh>
    <phoneticPr fontId="1"/>
  </si>
  <si>
    <t>携帯電話番号(任意)</t>
    <rPh sb="0" eb="2">
      <t>ケイタイ</t>
    </rPh>
    <rPh sb="2" eb="4">
      <t>デンワ</t>
    </rPh>
    <rPh sb="4" eb="6">
      <t>バンゴウ</t>
    </rPh>
    <rPh sb="7" eb="9">
      <t>ニンイ</t>
    </rPh>
    <phoneticPr fontId="1"/>
  </si>
  <si>
    <t>A部会</t>
    <rPh sb="1" eb="3">
      <t>ブカイ</t>
    </rPh>
    <phoneticPr fontId="1"/>
  </si>
  <si>
    <t>一次審査は９月２９日（月）県総合教育センターで行われる予定です。</t>
    <phoneticPr fontId="1"/>
  </si>
  <si>
    <t>山武支部　１名　　印旛支部２名</t>
    <rPh sb="0" eb="2">
      <t>サンム</t>
    </rPh>
    <rPh sb="2" eb="4">
      <t>シブ</t>
    </rPh>
    <rPh sb="6" eb="7">
      <t>メイ</t>
    </rPh>
    <rPh sb="9" eb="13">
      <t>インバシブ</t>
    </rPh>
    <rPh sb="14" eb="15">
      <t>メイ</t>
    </rPh>
    <phoneticPr fontId="1"/>
  </si>
  <si>
    <t>八千代支部　１名　　市川支部　１名</t>
    <rPh sb="0" eb="3">
      <t>ヤチヨ</t>
    </rPh>
    <rPh sb="3" eb="5">
      <t>シブ</t>
    </rPh>
    <rPh sb="7" eb="8">
      <t>メイ</t>
    </rPh>
    <rPh sb="10" eb="12">
      <t>イチカワ</t>
    </rPh>
    <rPh sb="12" eb="14">
      <t>シブ</t>
    </rPh>
    <rPh sb="16" eb="17">
      <t>メイ</t>
    </rPh>
    <phoneticPr fontId="1"/>
  </si>
  <si>
    <t>小林　卓</t>
    <rPh sb="0" eb="2">
      <t>コバヤシ</t>
    </rPh>
    <rPh sb="3" eb="4">
      <t>タク</t>
    </rPh>
    <phoneticPr fontId="1"/>
  </si>
  <si>
    <t>菅谷　茂良</t>
    <rPh sb="0" eb="2">
      <t>スガヤ</t>
    </rPh>
    <rPh sb="3" eb="4">
      <t>シゲル</t>
    </rPh>
    <rPh sb="4" eb="5">
      <t>ヨ</t>
    </rPh>
    <phoneticPr fontId="1"/>
  </si>
  <si>
    <t>田中　陽子</t>
    <rPh sb="0" eb="2">
      <t>タナカ</t>
    </rPh>
    <rPh sb="3" eb="5">
      <t>ヨウコ</t>
    </rPh>
    <phoneticPr fontId="1"/>
  </si>
  <si>
    <t>仲臺　和浩</t>
    <rPh sb="0" eb="2">
      <t>ナカダイ</t>
    </rPh>
    <rPh sb="3" eb="5">
      <t>カズヒロ</t>
    </rPh>
    <phoneticPr fontId="1"/>
  </si>
  <si>
    <t>青木  良斗</t>
    <rPh sb="0" eb="2">
      <t>アオキ</t>
    </rPh>
    <rPh sb="4" eb="5">
      <t>ヨ</t>
    </rPh>
    <rPh sb="5" eb="6">
      <t>ト</t>
    </rPh>
    <phoneticPr fontId="1"/>
  </si>
  <si>
    <t>角田　智之</t>
    <rPh sb="0" eb="5">
      <t>ツノダ</t>
    </rPh>
    <phoneticPr fontId="1"/>
  </si>
  <si>
    <t>竹森　正人</t>
    <rPh sb="0" eb="2">
      <t>タケモリ</t>
    </rPh>
    <rPh sb="3" eb="5">
      <t>マサト</t>
    </rPh>
    <phoneticPr fontId="1"/>
  </si>
  <si>
    <t>吉村  拓史</t>
  </si>
  <si>
    <t>鈴木  与志実</t>
    <rPh sb="0" eb="2">
      <t>スズキ</t>
    </rPh>
    <rPh sb="4" eb="5">
      <t>ヨ</t>
    </rPh>
    <rPh sb="5" eb="6">
      <t>ココロザシ</t>
    </rPh>
    <rPh sb="6" eb="7">
      <t>ミ</t>
    </rPh>
    <phoneticPr fontId="1"/>
  </si>
  <si>
    <t>松原　充久</t>
    <rPh sb="0" eb="2">
      <t>マツバラ</t>
    </rPh>
    <rPh sb="3" eb="5">
      <t>ミツヒサ</t>
    </rPh>
    <phoneticPr fontId="1"/>
  </si>
  <si>
    <t>蜷川　俊之</t>
    <rPh sb="0" eb="2">
      <t>ニナガワ</t>
    </rPh>
    <rPh sb="3" eb="5">
      <t>トシユキ</t>
    </rPh>
    <phoneticPr fontId="1"/>
  </si>
  <si>
    <t>渡辺　晃</t>
    <rPh sb="0" eb="2">
      <t>ワタナベ</t>
    </rPh>
    <rPh sb="3" eb="4">
      <t>アキラ</t>
    </rPh>
    <phoneticPr fontId="1"/>
  </si>
  <si>
    <t>大庭　青磁</t>
    <rPh sb="0" eb="2">
      <t>オオニワ</t>
    </rPh>
    <rPh sb="3" eb="5">
      <t>セイジ</t>
    </rPh>
    <phoneticPr fontId="1"/>
  </si>
  <si>
    <t>益子  進一</t>
    <rPh sb="0" eb="2">
      <t>マシコ</t>
    </rPh>
    <rPh sb="4" eb="6">
      <t>シンイチ</t>
    </rPh>
    <phoneticPr fontId="1"/>
  </si>
  <si>
    <t>松本　聡</t>
    <rPh sb="0" eb="2">
      <t>マツモト</t>
    </rPh>
    <rPh sb="3" eb="4">
      <t>サトシ</t>
    </rPh>
    <phoneticPr fontId="1"/>
  </si>
  <si>
    <t>高濱　洋一</t>
    <rPh sb="0" eb="2">
      <t>タカハマ</t>
    </rPh>
    <rPh sb="3" eb="5">
      <t>ヨウイチ</t>
    </rPh>
    <phoneticPr fontId="1"/>
  </si>
  <si>
    <t>庄司　光利</t>
    <rPh sb="0" eb="2">
      <t>ショウジ</t>
    </rPh>
    <rPh sb="3" eb="5">
      <t>ミツトシ</t>
    </rPh>
    <phoneticPr fontId="1"/>
  </si>
  <si>
    <t>廣瀬　秀和</t>
    <rPh sb="0" eb="2">
      <t>ヒロセ</t>
    </rPh>
    <rPh sb="3" eb="5">
      <t>ヒデカズ</t>
    </rPh>
    <phoneticPr fontId="1"/>
  </si>
  <si>
    <t>６月３０日（火）</t>
    <rPh sb="1" eb="2">
      <t>ガツ</t>
    </rPh>
    <rPh sb="4" eb="5">
      <t>ニチ</t>
    </rPh>
    <rPh sb="6" eb="7">
      <t>ヒ</t>
    </rPh>
    <phoneticPr fontId="1"/>
  </si>
  <si>
    <t>千葉市立小中台小学校　　川上　達也</t>
    <rPh sb="0" eb="2">
      <t>チバ</t>
    </rPh>
    <rPh sb="2" eb="4">
      <t>シリツ</t>
    </rPh>
    <rPh sb="4" eb="7">
      <t>コナカダイ</t>
    </rPh>
    <rPh sb="7" eb="10">
      <t>ショウガッコウ</t>
    </rPh>
    <rPh sb="12" eb="14">
      <t>カワカミ</t>
    </rPh>
    <rPh sb="15" eb="17">
      <t>タツヤ</t>
    </rPh>
    <phoneticPr fontId="1"/>
  </si>
  <si>
    <t xml:space="preserve">〒263-0043 </t>
    <phoneticPr fontId="1"/>
  </si>
  <si>
    <t>千葉市稲毛区小仲台6-34-1</t>
    <rPh sb="0" eb="3">
      <t>チバシ</t>
    </rPh>
    <rPh sb="3" eb="6">
      <t>イナゲク</t>
    </rPh>
    <rPh sb="6" eb="9">
      <t>コナカダイ</t>
    </rPh>
    <phoneticPr fontId="1"/>
  </si>
  <si>
    <t>TEL  043-251-3215      FAX 043-284-4976</t>
    <phoneticPr fontId="1"/>
  </si>
  <si>
    <t>鳥海　勉</t>
  </si>
  <si>
    <t>１・３・４・５の「経験年数」もご入力ください。グループ分けで使用いたします。。</t>
    <rPh sb="9" eb="13">
      <t>ケイケンネンスウ</t>
    </rPh>
    <rPh sb="16" eb="18">
      <t>ニュウリョク</t>
    </rPh>
    <rPh sb="27" eb="28">
      <t>ワ</t>
    </rPh>
    <rPh sb="30" eb="32">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</si>
</sst>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8"/>
      <color theme="1"/>
      <name val="游ゴシック"/>
      <family val="2"/>
      <charset val="128"/>
      <scheme val="minor"/>
    </font>
    <font>
      <sz val="14"/>
      <color theme="1"/>
      <name val="游ゴシック"/>
      <family val="3"/>
      <charset val="128"/>
      <scheme val="minor"/>
    </font>
    <font>
      <sz val="11"/>
      <name val="游ゴシック"/>
      <family val="2"/>
      <charset val="128"/>
      <scheme val="minor"/>
    </font>
    <font>
      <sz val="14"/>
      <name val="游ゴシック"/>
      <family val="2"/>
      <charset val="128"/>
      <scheme val="minor"/>
    </font>
    <font>
      <sz val="12"/>
      <name val="游ゴシック"/>
      <family val="2"/>
      <charset val="128"/>
      <scheme val="minor"/>
    </font>
    <font>
      <sz val="11"/>
      <color rgb="FFFF0000"/>
      <name val="游ゴシック"/>
      <family val="2"/>
      <charset val="128"/>
      <scheme val="minor"/>
    </font>
    <font>
      <strike/>
      <sz val="18"/>
      <color theme="1"/>
      <name val="游ゴシック"/>
      <family val="2"/>
      <charset val="128"/>
      <scheme val="minor"/>
    </font>
  </fonts>
  <fills count="9">
    <fill>
      <patternFill patternType="none"/>
    </fill>
    <fill>
      <patternFill patternType="gray125"/>
    </fill>
    <fill>
      <patternFill patternType="solid">
        <fgColor theme="7"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dash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top style="thin">
        <color indexed="64"/>
      </top>
      <bottom/>
      <diagonal/>
    </border>
  </borders>
  <cellStyleXfs count="1">
    <xf numFmtId="0" fontId="0" fillId="0" borderId="0">
      <alignment vertical="center"/>
    </xf>
  </cellStyleXfs>
  <cellXfs count="91">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lignment vertical="center"/>
    </xf>
    <xf numFmtId="0" fontId="0" fillId="2" borderId="1" xfId="0" applyFill="1" applyBorder="1" applyAlignment="1">
      <alignment horizontal="right" vertical="center"/>
    </xf>
    <xf numFmtId="0" fontId="0" fillId="2" borderId="0" xfId="0" applyFill="1">
      <alignmen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4" xfId="0" applyBorder="1">
      <alignment vertical="center"/>
    </xf>
    <xf numFmtId="0" fontId="0" fillId="0" borderId="5" xfId="0" applyBorder="1">
      <alignment vertical="center"/>
    </xf>
    <xf numFmtId="0" fontId="0" fillId="0" borderId="3" xfId="0" applyBorder="1">
      <alignment vertical="center"/>
    </xf>
    <xf numFmtId="0" fontId="0" fillId="0" borderId="9" xfId="0" applyBorder="1">
      <alignment vertical="center"/>
    </xf>
    <xf numFmtId="0" fontId="4" fillId="0" borderId="0" xfId="0" applyFont="1">
      <alignment vertical="center"/>
    </xf>
    <xf numFmtId="0" fontId="4" fillId="0" borderId="0" xfId="0" applyFont="1" applyAlignment="1">
      <alignment horizontal="center" vertical="center"/>
    </xf>
    <xf numFmtId="0" fontId="4" fillId="0" borderId="13" xfId="0" applyFont="1" applyBorder="1">
      <alignment vertical="center"/>
    </xf>
    <xf numFmtId="0" fontId="4" fillId="0" borderId="14" xfId="0" applyFont="1" applyBorder="1">
      <alignment vertical="center"/>
    </xf>
    <xf numFmtId="14" fontId="4" fillId="0" borderId="12" xfId="0" applyNumberFormat="1" applyFont="1" applyBorder="1">
      <alignment vertical="center"/>
    </xf>
    <xf numFmtId="0" fontId="4" fillId="0" borderId="12" xfId="0" applyFont="1" applyBorder="1" applyAlignment="1">
      <alignment horizontal="center" vertical="center"/>
    </xf>
    <xf numFmtId="14" fontId="4" fillId="0" borderId="0" xfId="0" applyNumberFormat="1" applyFont="1">
      <alignment vertical="center"/>
    </xf>
    <xf numFmtId="0" fontId="0" fillId="0" borderId="18"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7" xfId="0" applyBorder="1">
      <alignment vertical="center"/>
    </xf>
    <xf numFmtId="0" fontId="0" fillId="0" borderId="2" xfId="0" applyBorder="1">
      <alignment vertical="center"/>
    </xf>
    <xf numFmtId="0" fontId="0" fillId="0" borderId="22" xfId="0" applyBorder="1">
      <alignment vertical="center"/>
    </xf>
    <xf numFmtId="0" fontId="0" fillId="0" borderId="8" xfId="0" applyBorder="1">
      <alignment vertical="center"/>
    </xf>
    <xf numFmtId="0" fontId="4" fillId="0" borderId="8" xfId="0" applyFont="1" applyBorder="1" applyAlignment="1">
      <alignment horizontal="center" vertical="center"/>
    </xf>
    <xf numFmtId="0" fontId="4" fillId="0" borderId="8" xfId="0" applyFont="1" applyBorder="1">
      <alignment vertical="center"/>
    </xf>
    <xf numFmtId="0" fontId="0" fillId="3" borderId="0" xfId="0" applyFill="1">
      <alignment vertical="center"/>
    </xf>
    <xf numFmtId="0" fontId="0" fillId="4" borderId="0" xfId="0" applyFill="1">
      <alignment vertical="center"/>
    </xf>
    <xf numFmtId="0" fontId="0" fillId="5" borderId="0" xfId="0" applyFill="1">
      <alignment vertical="center"/>
    </xf>
    <xf numFmtId="0" fontId="0" fillId="6" borderId="0" xfId="0" applyFill="1">
      <alignment vertical="center"/>
    </xf>
    <xf numFmtId="0" fontId="0" fillId="7" borderId="0" xfId="0" applyFill="1">
      <alignment vertical="center"/>
    </xf>
    <xf numFmtId="0" fontId="0" fillId="8" borderId="0" xfId="0" applyFill="1">
      <alignment vertical="center"/>
    </xf>
    <xf numFmtId="0" fontId="5" fillId="0" borderId="6" xfId="0" applyFont="1" applyBorder="1" applyAlignment="1">
      <alignment vertical="center" shrinkToFi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lignment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21" xfId="0" applyFont="1" applyBorder="1">
      <alignment vertical="center"/>
    </xf>
    <xf numFmtId="0" fontId="5" fillId="0" borderId="9" xfId="0" applyFont="1" applyBorder="1" applyAlignment="1">
      <alignment vertical="center" shrinkToFit="1"/>
    </xf>
    <xf numFmtId="0" fontId="5" fillId="0" borderId="6" xfId="0" applyFont="1" applyBorder="1" applyAlignment="1">
      <alignment horizontal="left" vertical="center" shrinkToFit="1"/>
    </xf>
    <xf numFmtId="0" fontId="5" fillId="0" borderId="21" xfId="0" applyFont="1" applyBorder="1" applyAlignment="1">
      <alignment horizontal="left" vertical="center"/>
    </xf>
    <xf numFmtId="0" fontId="5" fillId="0" borderId="9" xfId="0" applyFont="1" applyBorder="1" applyAlignment="1">
      <alignment horizontal="left" vertical="center" shrinkToFit="1"/>
    </xf>
    <xf numFmtId="0" fontId="5" fillId="0" borderId="7" xfId="0" applyFont="1" applyBorder="1" applyAlignment="1">
      <alignment horizontal="left" vertical="center"/>
    </xf>
    <xf numFmtId="0" fontId="8" fillId="0" borderId="0" xfId="0" applyFont="1">
      <alignment vertical="center"/>
    </xf>
    <xf numFmtId="0" fontId="0" fillId="0" borderId="0" xfId="0" applyAlignment="1">
      <alignment horizontal="right" vertical="center"/>
    </xf>
    <xf numFmtId="0" fontId="3" fillId="0" borderId="0" xfId="0" applyFont="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textRotation="255"/>
    </xf>
    <xf numFmtId="0" fontId="0" fillId="0" borderId="9" xfId="0" applyBorder="1" applyAlignment="1">
      <alignment horizontal="center" vertical="center" textRotation="255"/>
    </xf>
    <xf numFmtId="0" fontId="0" fillId="0" borderId="7" xfId="0" applyBorder="1" applyAlignment="1">
      <alignment horizontal="center" vertical="center" textRotation="255"/>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0" fillId="0" borderId="0" xfId="0"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9" xfId="0" applyBorder="1" applyAlignment="1">
      <alignment horizontal="center" vertical="center"/>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5" fillId="0" borderId="6" xfId="0" applyFont="1" applyBorder="1" applyAlignment="1">
      <alignment horizontal="right" vertical="center" shrinkToFit="1"/>
    </xf>
    <xf numFmtId="0" fontId="5" fillId="0" borderId="7" xfId="0" applyFont="1" applyBorder="1" applyAlignment="1">
      <alignment horizontal="right" vertical="center" shrinkToFit="1"/>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5" fillId="0" borderId="9" xfId="0" applyFont="1" applyBorder="1" applyAlignment="1">
      <alignment horizontal="center" vertical="center" shrinkToFit="1"/>
    </xf>
    <xf numFmtId="0" fontId="9" fillId="0" borderId="0" xfId="0" applyFont="1" applyAlignment="1">
      <alignment horizontal="center" vertical="center"/>
    </xf>
    <xf numFmtId="0" fontId="0" fillId="0" borderId="6" xfId="0"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136071</xdr:colOff>
      <xdr:row>0</xdr:row>
      <xdr:rowOff>168088</xdr:rowOff>
    </xdr:from>
    <xdr:to>
      <xdr:col>15</xdr:col>
      <xdr:colOff>1445558</xdr:colOff>
      <xdr:row>23</xdr:row>
      <xdr:rowOff>56030</xdr:rowOff>
    </xdr:to>
    <xdr:sp macro="" textlink="">
      <xdr:nvSpPr>
        <xdr:cNvPr id="3" name="テキスト ボックス 2">
          <a:extLst>
            <a:ext uri="{FF2B5EF4-FFF2-40B4-BE49-F238E27FC236}">
              <a16:creationId xmlns:a16="http://schemas.microsoft.com/office/drawing/2014/main" id="{2389AF4E-6530-4029-905F-27BA0C1415EA}"/>
            </a:ext>
          </a:extLst>
        </xdr:cNvPr>
        <xdr:cNvSpPr txBox="1"/>
      </xdr:nvSpPr>
      <xdr:spPr>
        <a:xfrm>
          <a:off x="10938542" y="168088"/>
          <a:ext cx="2418869" cy="603997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vert="wordArtVertRtl" wrap="square" rtlCol="0" anchor="t"/>
        <a:lstStyle/>
        <a:p>
          <a:r>
            <a:rPr kumimoji="1" lang="ja-JP" altLang="en-US" sz="2400"/>
            <a:t>このシートの</a:t>
          </a:r>
          <a:r>
            <a:rPr kumimoji="1" lang="ja-JP" altLang="en-US" sz="2400">
              <a:solidFill>
                <a:srgbClr val="FF0000"/>
              </a:solidFill>
            </a:rPr>
            <a:t>色付きのセルのみ</a:t>
          </a:r>
          <a:r>
            <a:rPr kumimoji="1" lang="ja-JP" altLang="en-US" sz="2400"/>
            <a:t>ご入力ください。</a:t>
          </a:r>
          <a:endParaRPr kumimoji="1" lang="en-US" altLang="ja-JP" sz="2400"/>
        </a:p>
        <a:p>
          <a:r>
            <a:rPr kumimoji="1" lang="ja-JP" altLang="en-US" sz="2400"/>
            <a:t>他のシートに情報が反映されます。</a:t>
          </a:r>
        </a:p>
      </xdr:txBody>
    </xdr:sp>
    <xdr:clientData/>
  </xdr:twoCellAnchor>
  <xdr:twoCellAnchor>
    <xdr:from>
      <xdr:col>3</xdr:col>
      <xdr:colOff>546847</xdr:colOff>
      <xdr:row>0</xdr:row>
      <xdr:rowOff>224118</xdr:rowOff>
    </xdr:from>
    <xdr:to>
      <xdr:col>9</xdr:col>
      <xdr:colOff>277906</xdr:colOff>
      <xdr:row>3</xdr:row>
      <xdr:rowOff>188259</xdr:rowOff>
    </xdr:to>
    <xdr:sp macro="" textlink="">
      <xdr:nvSpPr>
        <xdr:cNvPr id="2" name="吹き出し: 角を丸めた四角形 1">
          <a:extLst>
            <a:ext uri="{FF2B5EF4-FFF2-40B4-BE49-F238E27FC236}">
              <a16:creationId xmlns:a16="http://schemas.microsoft.com/office/drawing/2014/main" id="{B83FFB80-29C9-CDA4-7EAB-6295F8CB5A42}"/>
            </a:ext>
          </a:extLst>
        </xdr:cNvPr>
        <xdr:cNvSpPr/>
      </xdr:nvSpPr>
      <xdr:spPr>
        <a:xfrm>
          <a:off x="2429435" y="224118"/>
          <a:ext cx="4796118" cy="663388"/>
        </a:xfrm>
        <a:prstGeom prst="wedgeRoundRectCallout">
          <a:avLst>
            <a:gd name="adj1" fmla="val -60481"/>
            <a:gd name="adj2" fmla="val -44773"/>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初めに支部番号をご入力ください。支部番号は、右側にスクロース又は総会資料</a:t>
          </a:r>
          <a:r>
            <a:rPr kumimoji="1" lang="en-US" altLang="ja-JP" sz="1100"/>
            <a:t>P11</a:t>
          </a:r>
          <a:r>
            <a:rPr kumimoji="1" lang="ja-JP" altLang="en-US" sz="1100"/>
            <a:t>支部長名簿の番号でご確認ください。</a:t>
          </a:r>
        </a:p>
      </xdr:txBody>
    </xdr:sp>
    <xdr:clientData/>
  </xdr:twoCellAnchor>
  <xdr:twoCellAnchor>
    <xdr:from>
      <xdr:col>9</xdr:col>
      <xdr:colOff>609599</xdr:colOff>
      <xdr:row>1</xdr:row>
      <xdr:rowOff>8965</xdr:rowOff>
    </xdr:from>
    <xdr:to>
      <xdr:col>11</xdr:col>
      <xdr:colOff>968188</xdr:colOff>
      <xdr:row>3</xdr:row>
      <xdr:rowOff>179294</xdr:rowOff>
    </xdr:to>
    <xdr:sp macro="" textlink="">
      <xdr:nvSpPr>
        <xdr:cNvPr id="4" name="四角形: 角を丸くする 3">
          <a:extLst>
            <a:ext uri="{FF2B5EF4-FFF2-40B4-BE49-F238E27FC236}">
              <a16:creationId xmlns:a16="http://schemas.microsoft.com/office/drawing/2014/main" id="{385931EC-711D-9529-3684-0DD0515E4768}"/>
            </a:ext>
          </a:extLst>
        </xdr:cNvPr>
        <xdr:cNvSpPr/>
      </xdr:nvSpPr>
      <xdr:spPr>
        <a:xfrm>
          <a:off x="7557246" y="242047"/>
          <a:ext cx="3155577" cy="636494"/>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分担につきましては、総会資料</a:t>
          </a:r>
          <a:r>
            <a:rPr kumimoji="1" lang="en-US" altLang="ja-JP" sz="1100"/>
            <a:t>P</a:t>
          </a:r>
          <a:r>
            <a:rPr kumimoji="1" lang="ja-JP" altLang="en-US" sz="1100"/>
            <a:t>２３～２５をご確認ください。</a:t>
          </a:r>
        </a:p>
      </xdr:txBody>
    </xdr:sp>
    <xdr:clientData/>
  </xdr:twoCellAnchor>
  <xdr:twoCellAnchor>
    <xdr:from>
      <xdr:col>8</xdr:col>
      <xdr:colOff>1954306</xdr:colOff>
      <xdr:row>24</xdr:row>
      <xdr:rowOff>143436</xdr:rowOff>
    </xdr:from>
    <xdr:to>
      <xdr:col>11</xdr:col>
      <xdr:colOff>215154</xdr:colOff>
      <xdr:row>30</xdr:row>
      <xdr:rowOff>71718</xdr:rowOff>
    </xdr:to>
    <xdr:sp macro="" textlink="">
      <xdr:nvSpPr>
        <xdr:cNvPr id="5" name="四角形: 角を丸くする 4">
          <a:extLst>
            <a:ext uri="{FF2B5EF4-FFF2-40B4-BE49-F238E27FC236}">
              <a16:creationId xmlns:a16="http://schemas.microsoft.com/office/drawing/2014/main" id="{8F027E52-9DE0-49EB-A96D-902CEBE845EC}"/>
            </a:ext>
          </a:extLst>
        </xdr:cNvPr>
        <xdr:cNvSpPr/>
      </xdr:nvSpPr>
      <xdr:spPr>
        <a:xfrm>
          <a:off x="6804212" y="6409765"/>
          <a:ext cx="3155577" cy="627529"/>
        </a:xfrm>
        <a:prstGeom prst="roundRect">
          <a:avLst>
            <a:gd name="adj" fmla="val 3991"/>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中学校教材評価研修委員会の分担もご入力ください。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062A4-AE66-4E89-A82B-793562F2C9D2}">
  <sheetPr>
    <tabColor rgb="FFFFFF00"/>
  </sheetPr>
  <dimension ref="A1:W40"/>
  <sheetViews>
    <sheetView tabSelected="1" zoomScale="85" zoomScaleNormal="85" workbookViewId="0">
      <selection activeCell="K39" sqref="K39"/>
    </sheetView>
  </sheetViews>
  <sheetFormatPr defaultRowHeight="18" x14ac:dyDescent="0.45"/>
  <cols>
    <col min="3" max="3" width="7.09765625" customWidth="1"/>
    <col min="5" max="5" width="12.8984375" customWidth="1"/>
    <col min="6" max="6" width="5.09765625" customWidth="1"/>
    <col min="7" max="7" width="5.3984375" customWidth="1"/>
    <col min="8" max="8" width="6.69921875" customWidth="1"/>
    <col min="9" max="9" width="27.5" customWidth="1"/>
    <col min="10" max="10" width="9.69921875" customWidth="1"/>
    <col min="11" max="11" width="27" customWidth="1"/>
    <col min="12" max="12" width="14.59765625" customWidth="1"/>
    <col min="13" max="13" width="9.69921875" hidden="1" customWidth="1"/>
    <col min="14" max="14" width="27" hidden="1" customWidth="1"/>
    <col min="15" max="15" width="14.59765625" customWidth="1"/>
    <col min="16" max="16" width="20.69921875" customWidth="1"/>
    <col min="17" max="17" width="9" customWidth="1"/>
    <col min="18" max="18" width="7.796875" customWidth="1"/>
    <col min="19" max="19" width="12.09765625" customWidth="1"/>
    <col min="20" max="20" width="8.8984375" customWidth="1"/>
    <col min="21" max="21" width="8.5" customWidth="1"/>
    <col min="22" max="22" width="9" customWidth="1"/>
    <col min="23" max="23" width="7.3984375" customWidth="1"/>
  </cols>
  <sheetData>
    <row r="1" spans="1:23" x14ac:dyDescent="0.45">
      <c r="B1" t="s">
        <v>0</v>
      </c>
      <c r="C1" s="5">
        <v>1</v>
      </c>
      <c r="D1" t="s">
        <v>1</v>
      </c>
      <c r="F1" t="s">
        <v>2</v>
      </c>
      <c r="G1">
        <v>8</v>
      </c>
      <c r="H1" t="s">
        <v>3</v>
      </c>
      <c r="I1" s="49" t="s">
        <v>126</v>
      </c>
      <c r="J1" t="s">
        <v>4</v>
      </c>
      <c r="Q1" s="1">
        <v>1</v>
      </c>
      <c r="R1" s="1" t="s">
        <v>5</v>
      </c>
      <c r="S1" t="s">
        <v>108</v>
      </c>
      <c r="T1" t="s">
        <v>6</v>
      </c>
      <c r="U1" t="s">
        <v>6</v>
      </c>
      <c r="V1" t="s">
        <v>6</v>
      </c>
      <c r="W1" t="s">
        <v>6</v>
      </c>
    </row>
    <row r="2" spans="1:23" x14ac:dyDescent="0.45">
      <c r="B2" t="s">
        <v>7</v>
      </c>
      <c r="C2" t="str">
        <f>IF(C1="","",VLOOKUP(C$1,Q:S,2,FALSE))</f>
        <v>千葉</v>
      </c>
      <c r="Q2" s="1">
        <v>2</v>
      </c>
      <c r="R2" s="1" t="s">
        <v>8</v>
      </c>
      <c r="S2" t="s">
        <v>109</v>
      </c>
      <c r="T2" t="s">
        <v>9</v>
      </c>
      <c r="U2" t="s">
        <v>36</v>
      </c>
      <c r="V2" t="s">
        <v>6</v>
      </c>
      <c r="W2" t="s">
        <v>6</v>
      </c>
    </row>
    <row r="3" spans="1:23" x14ac:dyDescent="0.45">
      <c r="B3" t="s">
        <v>10</v>
      </c>
      <c r="C3" t="str">
        <f>IF(C2="","",VLOOKUP(C$1,Q:S,3,FALSE))</f>
        <v>小林　卓</v>
      </c>
      <c r="Q3" s="1">
        <v>3</v>
      </c>
      <c r="R3" s="1" t="s">
        <v>11</v>
      </c>
      <c r="S3" t="s">
        <v>110</v>
      </c>
      <c r="T3" t="s">
        <v>6</v>
      </c>
      <c r="U3" t="s">
        <v>36</v>
      </c>
      <c r="V3" t="s">
        <v>6</v>
      </c>
      <c r="W3" t="s">
        <v>6</v>
      </c>
    </row>
    <row r="4" spans="1:23" x14ac:dyDescent="0.45">
      <c r="Q4" s="1">
        <v>4</v>
      </c>
      <c r="R4" s="1" t="s">
        <v>12</v>
      </c>
      <c r="S4" t="s">
        <v>111</v>
      </c>
      <c r="T4" t="s">
        <v>9</v>
      </c>
      <c r="U4" t="s">
        <v>6</v>
      </c>
      <c r="V4" t="s">
        <v>6</v>
      </c>
      <c r="W4" t="s">
        <v>6</v>
      </c>
    </row>
    <row r="5" spans="1:23" x14ac:dyDescent="0.45">
      <c r="B5" t="s">
        <v>13</v>
      </c>
      <c r="H5" s="48" t="s">
        <v>14</v>
      </c>
      <c r="Q5" s="1">
        <v>5</v>
      </c>
      <c r="R5" s="1" t="s">
        <v>15</v>
      </c>
      <c r="S5" t="s">
        <v>112</v>
      </c>
      <c r="T5" t="s">
        <v>6</v>
      </c>
      <c r="U5" t="s">
        <v>36</v>
      </c>
      <c r="V5" t="s">
        <v>6</v>
      </c>
      <c r="W5" t="s">
        <v>6</v>
      </c>
    </row>
    <row r="6" spans="1:23" ht="36" x14ac:dyDescent="0.45">
      <c r="B6" s="1" t="s">
        <v>16</v>
      </c>
      <c r="C6" s="1" t="s">
        <v>17</v>
      </c>
      <c r="D6" s="1" t="s">
        <v>18</v>
      </c>
      <c r="E6" s="1" t="s">
        <v>19</v>
      </c>
      <c r="F6" s="1" t="s">
        <v>20</v>
      </c>
      <c r="G6" s="2" t="s">
        <v>21</v>
      </c>
      <c r="H6" s="6" t="s">
        <v>22</v>
      </c>
      <c r="I6" s="1" t="s">
        <v>23</v>
      </c>
      <c r="J6" s="2" t="s">
        <v>24</v>
      </c>
      <c r="K6" s="2" t="s">
        <v>25</v>
      </c>
      <c r="L6" s="2" t="s">
        <v>26</v>
      </c>
      <c r="M6" ph="1"/>
      <c r="Q6" s="1">
        <v>6</v>
      </c>
      <c r="R6" s="1" t="s">
        <v>27</v>
      </c>
      <c r="S6" t="s">
        <v>113</v>
      </c>
      <c r="T6" t="s">
        <v>6</v>
      </c>
      <c r="U6" t="s">
        <v>6</v>
      </c>
      <c r="V6" t="s">
        <v>6</v>
      </c>
      <c r="W6" t="s">
        <v>6</v>
      </c>
    </row>
    <row r="7" spans="1:23" x14ac:dyDescent="0.45">
      <c r="A7">
        <v>11</v>
      </c>
      <c r="B7" s="1" t="s">
        <v>28</v>
      </c>
      <c r="C7" s="1" t="s">
        <v>29</v>
      </c>
      <c r="D7" s="1" t="s">
        <v>30</v>
      </c>
      <c r="E7" s="3"/>
      <c r="F7" s="3"/>
      <c r="G7" s="3"/>
      <c r="H7" s="6" t="str">
        <f>C2</f>
        <v>千葉</v>
      </c>
      <c r="I7" s="4" t="s">
        <v>28</v>
      </c>
      <c r="J7" s="3"/>
      <c r="K7" s="3"/>
      <c r="L7" s="3"/>
      <c r="Q7" s="1">
        <v>7</v>
      </c>
      <c r="R7" s="1" t="s">
        <v>31</v>
      </c>
      <c r="S7" t="s">
        <v>114</v>
      </c>
      <c r="T7" t="s">
        <v>6</v>
      </c>
      <c r="U7" t="s">
        <v>36</v>
      </c>
      <c r="V7" t="s">
        <v>6</v>
      </c>
      <c r="W7" t="s">
        <v>6</v>
      </c>
    </row>
    <row r="8" spans="1:23" x14ac:dyDescent="0.45">
      <c r="A8">
        <v>12</v>
      </c>
      <c r="B8" s="1" t="s">
        <v>28</v>
      </c>
      <c r="C8" s="1" t="s">
        <v>29</v>
      </c>
      <c r="D8" s="1" t="s">
        <v>32</v>
      </c>
      <c r="E8" s="3"/>
      <c r="F8" s="3"/>
      <c r="G8" s="3"/>
      <c r="H8" s="6" t="str">
        <f>C2</f>
        <v>千葉</v>
      </c>
      <c r="I8" s="4" t="s">
        <v>28</v>
      </c>
      <c r="J8" s="3"/>
      <c r="K8" s="3"/>
      <c r="L8" s="3"/>
      <c r="Q8" s="1">
        <v>8</v>
      </c>
      <c r="R8" s="1" t="s">
        <v>33</v>
      </c>
      <c r="S8" t="s">
        <v>115</v>
      </c>
      <c r="T8" t="s">
        <v>6</v>
      </c>
      <c r="U8" t="s">
        <v>6</v>
      </c>
      <c r="V8" t="s">
        <v>6</v>
      </c>
      <c r="W8" t="s">
        <v>6</v>
      </c>
    </row>
    <row r="9" spans="1:23" x14ac:dyDescent="0.45">
      <c r="A9">
        <v>13</v>
      </c>
      <c r="B9" s="1" t="s">
        <v>28</v>
      </c>
      <c r="C9" s="1" t="s">
        <v>29</v>
      </c>
      <c r="D9" s="1" t="s">
        <v>34</v>
      </c>
      <c r="E9" s="3"/>
      <c r="F9" s="3"/>
      <c r="G9" s="3"/>
      <c r="H9" s="6" t="str">
        <f>C2</f>
        <v>千葉</v>
      </c>
      <c r="I9" s="4" t="s">
        <v>28</v>
      </c>
      <c r="J9" s="3"/>
      <c r="K9" s="3"/>
      <c r="L9" s="3"/>
      <c r="Q9" s="1">
        <v>9</v>
      </c>
      <c r="R9" s="1" t="s">
        <v>35</v>
      </c>
      <c r="S9" t="s">
        <v>116</v>
      </c>
      <c r="T9" t="s">
        <v>6</v>
      </c>
      <c r="U9" t="s">
        <v>6</v>
      </c>
      <c r="V9" t="s">
        <v>6</v>
      </c>
      <c r="W9" t="s">
        <v>6</v>
      </c>
    </row>
    <row r="10" spans="1:23" x14ac:dyDescent="0.45">
      <c r="A10">
        <v>14</v>
      </c>
      <c r="B10" s="1" t="s">
        <v>28</v>
      </c>
      <c r="C10" s="1" t="s">
        <v>37</v>
      </c>
      <c r="D10" s="1" t="s">
        <v>30</v>
      </c>
      <c r="E10" s="3"/>
      <c r="F10" s="3"/>
      <c r="G10" s="3"/>
      <c r="H10" s="6" t="str">
        <f>C2</f>
        <v>千葉</v>
      </c>
      <c r="I10" s="4" t="s">
        <v>28</v>
      </c>
      <c r="J10" s="3"/>
      <c r="K10" s="3"/>
      <c r="L10" s="3"/>
      <c r="Q10" s="1">
        <v>10</v>
      </c>
      <c r="R10" s="1" t="s">
        <v>38</v>
      </c>
      <c r="S10" t="s">
        <v>117</v>
      </c>
      <c r="T10" t="s">
        <v>39</v>
      </c>
      <c r="U10" t="s">
        <v>6</v>
      </c>
      <c r="V10" t="s">
        <v>6</v>
      </c>
      <c r="W10" t="s">
        <v>6</v>
      </c>
    </row>
    <row r="11" spans="1:23" x14ac:dyDescent="0.45">
      <c r="A11">
        <v>15</v>
      </c>
      <c r="B11" s="1" t="s">
        <v>28</v>
      </c>
      <c r="C11" s="1" t="s">
        <v>37</v>
      </c>
      <c r="D11" s="1" t="s">
        <v>32</v>
      </c>
      <c r="E11" s="3"/>
      <c r="F11" s="3"/>
      <c r="G11" s="3"/>
      <c r="H11" s="6" t="str">
        <f>C2</f>
        <v>千葉</v>
      </c>
      <c r="I11" s="4" t="s">
        <v>28</v>
      </c>
      <c r="J11" s="3"/>
      <c r="K11" s="3"/>
      <c r="L11" s="3"/>
      <c r="Q11" s="1">
        <v>11</v>
      </c>
      <c r="R11" s="1" t="s">
        <v>40</v>
      </c>
      <c r="S11" t="s">
        <v>118</v>
      </c>
      <c r="T11" t="s">
        <v>6</v>
      </c>
      <c r="U11" t="s">
        <v>6</v>
      </c>
      <c r="V11" t="s">
        <v>6</v>
      </c>
      <c r="W11" t="s">
        <v>6</v>
      </c>
    </row>
    <row r="12" spans="1:23" x14ac:dyDescent="0.45">
      <c r="A12">
        <v>16</v>
      </c>
      <c r="B12" s="1" t="s">
        <v>28</v>
      </c>
      <c r="C12" s="1" t="s">
        <v>37</v>
      </c>
      <c r="D12" s="1" t="s">
        <v>34</v>
      </c>
      <c r="E12" s="3"/>
      <c r="F12" s="3"/>
      <c r="G12" s="3"/>
      <c r="H12" s="6" t="str">
        <f>C2</f>
        <v>千葉</v>
      </c>
      <c r="I12" s="4" t="s">
        <v>28</v>
      </c>
      <c r="J12" s="3"/>
      <c r="K12" s="3"/>
      <c r="L12" s="3"/>
      <c r="Q12" s="1">
        <v>12</v>
      </c>
      <c r="R12" s="1" t="s">
        <v>41</v>
      </c>
      <c r="S12" t="s">
        <v>119</v>
      </c>
      <c r="T12" t="s">
        <v>6</v>
      </c>
      <c r="U12" t="s">
        <v>6</v>
      </c>
      <c r="V12" t="s">
        <v>6</v>
      </c>
      <c r="W12" t="s">
        <v>6</v>
      </c>
    </row>
    <row r="13" spans="1:23" x14ac:dyDescent="0.45">
      <c r="A13">
        <v>17</v>
      </c>
      <c r="B13" s="1" t="s">
        <v>42</v>
      </c>
      <c r="C13" s="1" t="s">
        <v>29</v>
      </c>
      <c r="D13" s="1"/>
      <c r="E13" s="3"/>
      <c r="F13" s="3"/>
      <c r="G13" s="3"/>
      <c r="H13" s="6" t="str">
        <f>C2</f>
        <v>千葉</v>
      </c>
      <c r="I13" s="4" t="s">
        <v>42</v>
      </c>
      <c r="J13" s="3"/>
      <c r="K13" s="3"/>
      <c r="L13" s="3"/>
      <c r="Q13" s="1">
        <v>13</v>
      </c>
      <c r="R13" s="1" t="s">
        <v>43</v>
      </c>
      <c r="S13" t="s">
        <v>120</v>
      </c>
      <c r="T13" t="s">
        <v>6</v>
      </c>
      <c r="U13" t="s">
        <v>6</v>
      </c>
      <c r="V13" t="s">
        <v>6</v>
      </c>
      <c r="W13" t="s">
        <v>6</v>
      </c>
    </row>
    <row r="14" spans="1:23" x14ac:dyDescent="0.45">
      <c r="A14">
        <v>18</v>
      </c>
      <c r="B14" s="1" t="s">
        <v>42</v>
      </c>
      <c r="C14" s="1" t="s">
        <v>37</v>
      </c>
      <c r="D14" s="1" t="s">
        <v>44</v>
      </c>
      <c r="E14" s="3"/>
      <c r="F14" s="3"/>
      <c r="G14" s="3"/>
      <c r="H14" s="6" t="str">
        <f>C2</f>
        <v>千葉</v>
      </c>
      <c r="I14" s="4" t="s">
        <v>42</v>
      </c>
      <c r="J14" s="3"/>
      <c r="K14" s="3"/>
      <c r="L14" s="3"/>
      <c r="Q14" s="1">
        <v>14</v>
      </c>
      <c r="R14" s="1" t="s">
        <v>45</v>
      </c>
      <c r="S14" t="s">
        <v>121</v>
      </c>
      <c r="T14" t="s">
        <v>6</v>
      </c>
      <c r="U14" t="s">
        <v>6</v>
      </c>
      <c r="V14" t="s">
        <v>6</v>
      </c>
      <c r="W14" t="s">
        <v>6</v>
      </c>
    </row>
    <row r="15" spans="1:23" x14ac:dyDescent="0.45">
      <c r="A15">
        <v>19</v>
      </c>
      <c r="B15" s="1" t="s">
        <v>42</v>
      </c>
      <c r="C15" s="1" t="s">
        <v>37</v>
      </c>
      <c r="D15" s="1" t="s">
        <v>46</v>
      </c>
      <c r="E15" s="3"/>
      <c r="F15" s="3"/>
      <c r="G15" s="3"/>
      <c r="H15" s="6" t="str">
        <f>C2</f>
        <v>千葉</v>
      </c>
      <c r="I15" s="4" t="s">
        <v>42</v>
      </c>
      <c r="J15" s="3"/>
      <c r="K15" s="3"/>
      <c r="L15" s="3"/>
      <c r="Q15" s="1">
        <v>15</v>
      </c>
      <c r="R15" s="1" t="s">
        <v>47</v>
      </c>
      <c r="S15" t="s">
        <v>122</v>
      </c>
      <c r="T15" t="s">
        <v>6</v>
      </c>
      <c r="U15" t="s">
        <v>6</v>
      </c>
      <c r="V15" t="s">
        <v>6</v>
      </c>
      <c r="W15" t="s">
        <v>6</v>
      </c>
    </row>
    <row r="16" spans="1:23" x14ac:dyDescent="0.45">
      <c r="Q16" s="1">
        <v>16</v>
      </c>
      <c r="R16" s="1" t="s">
        <v>48</v>
      </c>
      <c r="S16" t="s">
        <v>123</v>
      </c>
      <c r="T16" t="s">
        <v>6</v>
      </c>
      <c r="U16" t="s">
        <v>6</v>
      </c>
      <c r="V16" t="s">
        <v>6</v>
      </c>
      <c r="W16" t="s">
        <v>6</v>
      </c>
    </row>
    <row r="17" spans="1:23" x14ac:dyDescent="0.45">
      <c r="B17" t="s">
        <v>49</v>
      </c>
      <c r="Q17" s="1">
        <v>17</v>
      </c>
      <c r="R17" s="1" t="s">
        <v>50</v>
      </c>
      <c r="S17" t="s">
        <v>124</v>
      </c>
      <c r="T17" t="s">
        <v>6</v>
      </c>
      <c r="U17" t="s">
        <v>6</v>
      </c>
      <c r="V17" t="s">
        <v>6</v>
      </c>
      <c r="W17" t="s">
        <v>6</v>
      </c>
    </row>
    <row r="18" spans="1:23" ht="36" x14ac:dyDescent="0.45">
      <c r="B18" s="1" t="s">
        <v>51</v>
      </c>
      <c r="C18" s="6" t="s">
        <v>22</v>
      </c>
      <c r="D18" s="1"/>
      <c r="E18" s="1" t="s">
        <v>19</v>
      </c>
      <c r="F18" s="1" t="s">
        <v>20</v>
      </c>
      <c r="G18" s="1"/>
      <c r="H18" s="1"/>
      <c r="I18" s="1" t="s">
        <v>23</v>
      </c>
      <c r="J18" s="2" t="s">
        <v>24</v>
      </c>
      <c r="K18" s="2" t="s">
        <v>25</v>
      </c>
      <c r="L18" s="2" t="s">
        <v>26</v>
      </c>
      <c r="Q18" s="1">
        <v>18</v>
      </c>
      <c r="R18" s="1" t="s">
        <v>52</v>
      </c>
      <c r="S18" t="s">
        <v>125</v>
      </c>
      <c r="T18" t="s">
        <v>6</v>
      </c>
      <c r="U18" t="s">
        <v>6</v>
      </c>
      <c r="V18" t="s">
        <v>6</v>
      </c>
      <c r="W18" t="s">
        <v>6</v>
      </c>
    </row>
    <row r="19" spans="1:23" x14ac:dyDescent="0.45">
      <c r="A19">
        <v>21</v>
      </c>
      <c r="B19" s="6" t="str">
        <f>IF(C$1="","",VLOOKUP(C$1,Q:T,4,FALSE))</f>
        <v>／</v>
      </c>
      <c r="C19" s="6" t="str">
        <f>IF(OR(B19="",B19="／"),"／",C$2)</f>
        <v>／</v>
      </c>
      <c r="D19" s="1"/>
      <c r="E19" s="3"/>
      <c r="F19" s="3"/>
      <c r="G19" s="1"/>
      <c r="H19" s="1"/>
      <c r="I19" s="3"/>
      <c r="J19" s="3"/>
      <c r="K19" s="3"/>
      <c r="L19" s="3"/>
      <c r="Q19" s="1">
        <v>19</v>
      </c>
      <c r="R19" s="1" t="s">
        <v>53</v>
      </c>
      <c r="S19" t="s">
        <v>131</v>
      </c>
      <c r="T19" t="s">
        <v>39</v>
      </c>
      <c r="U19" t="s">
        <v>6</v>
      </c>
      <c r="V19" t="s">
        <v>6</v>
      </c>
      <c r="W19" t="s">
        <v>6</v>
      </c>
    </row>
    <row r="20" spans="1:23" x14ac:dyDescent="0.45">
      <c r="A20">
        <v>22</v>
      </c>
      <c r="B20" s="6" t="str">
        <f>IF(C$1="","",IF(C$1=10,"搬入","／"))</f>
        <v>／</v>
      </c>
      <c r="C20" s="6" t="str">
        <f>IF(C1=10,C2,"／")</f>
        <v>／</v>
      </c>
      <c r="D20" s="1"/>
      <c r="E20" s="3"/>
      <c r="F20" s="3"/>
      <c r="G20" s="1"/>
      <c r="H20" s="1"/>
      <c r="I20" s="3"/>
      <c r="J20" s="3"/>
      <c r="K20" s="3"/>
      <c r="L20" s="3"/>
      <c r="S20" t="s">
        <v>10</v>
      </c>
      <c r="T20" t="s">
        <v>54</v>
      </c>
      <c r="U20" t="s">
        <v>55</v>
      </c>
      <c r="V20" t="s">
        <v>56</v>
      </c>
      <c r="W20" t="s">
        <v>57</v>
      </c>
    </row>
    <row r="22" spans="1:23" x14ac:dyDescent="0.45">
      <c r="B22" t="s">
        <v>58</v>
      </c>
      <c r="R22" t="s">
        <v>59</v>
      </c>
    </row>
    <row r="23" spans="1:23" ht="36" x14ac:dyDescent="0.45">
      <c r="B23" s="1" t="s">
        <v>60</v>
      </c>
      <c r="C23" s="1" t="s">
        <v>22</v>
      </c>
      <c r="D23" s="1"/>
      <c r="E23" s="1" t="s">
        <v>19</v>
      </c>
      <c r="F23" s="1" t="s">
        <v>20</v>
      </c>
      <c r="G23" s="2" t="s">
        <v>21</v>
      </c>
      <c r="H23" s="2" t="s">
        <v>61</v>
      </c>
      <c r="I23" s="1" t="s">
        <v>23</v>
      </c>
      <c r="J23" s="2" t="s">
        <v>24</v>
      </c>
      <c r="K23" s="2" t="s">
        <v>25</v>
      </c>
      <c r="L23" s="2" t="s">
        <v>26</v>
      </c>
      <c r="R23" t="s">
        <v>62</v>
      </c>
    </row>
    <row r="24" spans="1:23" x14ac:dyDescent="0.45">
      <c r="A24">
        <v>31</v>
      </c>
      <c r="B24" s="6" t="str">
        <f>IF(C$1="","",VLOOKUP(C$1,Q:U,5,FALSE))</f>
        <v>／</v>
      </c>
      <c r="C24" s="1" t="str">
        <f>IF(OR(B24="",B24="／"),"／",C$2)</f>
        <v>／</v>
      </c>
      <c r="D24" s="1"/>
      <c r="E24" s="3"/>
      <c r="F24" s="3"/>
      <c r="G24" s="3"/>
      <c r="H24" s="3"/>
      <c r="I24" s="4" t="s">
        <v>42</v>
      </c>
      <c r="J24" s="3"/>
      <c r="K24" s="3"/>
      <c r="L24" s="3"/>
      <c r="R24" t="s">
        <v>63</v>
      </c>
    </row>
    <row r="25" spans="1:23" x14ac:dyDescent="0.45">
      <c r="R25" t="s">
        <v>64</v>
      </c>
    </row>
    <row r="26" spans="1:23" x14ac:dyDescent="0.45">
      <c r="B26" t="s">
        <v>65</v>
      </c>
      <c r="E26" t="s">
        <v>66</v>
      </c>
    </row>
    <row r="27" spans="1:23" ht="36" hidden="1" x14ac:dyDescent="0.45">
      <c r="B27" s="1"/>
      <c r="C27" s="1" t="s">
        <v>22</v>
      </c>
      <c r="D27" s="2" t="s">
        <v>67</v>
      </c>
      <c r="E27" s="1" t="s">
        <v>19</v>
      </c>
      <c r="F27" s="1" t="s">
        <v>20</v>
      </c>
      <c r="G27" s="2" t="s">
        <v>21</v>
      </c>
      <c r="H27" s="2"/>
      <c r="I27" s="1" t="s">
        <v>23</v>
      </c>
      <c r="J27" s="2" t="s">
        <v>24</v>
      </c>
      <c r="K27" s="2" t="s">
        <v>25</v>
      </c>
      <c r="L27" s="2" t="s">
        <v>26</v>
      </c>
      <c r="M27" s="2" t="s">
        <v>68</v>
      </c>
      <c r="N27" s="2" t="s">
        <v>69</v>
      </c>
      <c r="O27" s="2" t="s">
        <v>70</v>
      </c>
    </row>
    <row r="28" spans="1:23" hidden="1" x14ac:dyDescent="0.45">
      <c r="A28">
        <v>41</v>
      </c>
      <c r="B28" s="1"/>
      <c r="C28" s="1" t="str">
        <f>C2</f>
        <v>千葉</v>
      </c>
      <c r="D28" s="1" t="str">
        <f>IF(C$1="","",VLOOKUP(C$1,Q:W,6))</f>
        <v>／</v>
      </c>
      <c r="E28" s="3"/>
      <c r="F28" s="3"/>
      <c r="G28" s="3"/>
      <c r="H28" s="1"/>
      <c r="I28" s="4" t="s">
        <v>28</v>
      </c>
      <c r="J28" s="3"/>
      <c r="K28" s="3"/>
      <c r="L28" s="3"/>
      <c r="M28" s="3"/>
      <c r="N28" s="3"/>
      <c r="O28" s="3"/>
    </row>
    <row r="29" spans="1:23" hidden="1" x14ac:dyDescent="0.45">
      <c r="A29">
        <v>42</v>
      </c>
      <c r="B29" s="1"/>
      <c r="C29" s="1" t="str">
        <f>IF(C1=1,C2,"／")</f>
        <v>千葉</v>
      </c>
      <c r="D29" s="1" t="str">
        <f>IF(C$1="","",VLOOKUP(C$1,Q:W,7))</f>
        <v>／</v>
      </c>
      <c r="E29" s="3"/>
      <c r="F29" s="3"/>
      <c r="G29" s="3"/>
      <c r="H29" s="1"/>
      <c r="I29" s="4" t="s">
        <v>28</v>
      </c>
      <c r="J29" s="3"/>
      <c r="K29" s="3"/>
      <c r="L29" s="3"/>
      <c r="M29" s="3"/>
      <c r="N29" s="3"/>
      <c r="O29" s="3"/>
    </row>
    <row r="31" spans="1:23" x14ac:dyDescent="0.45">
      <c r="B31" t="s">
        <v>71</v>
      </c>
      <c r="H31" s="48" t="s">
        <v>14</v>
      </c>
    </row>
    <row r="32" spans="1:23" ht="36" x14ac:dyDescent="0.45">
      <c r="B32" s="1" t="s">
        <v>72</v>
      </c>
      <c r="C32" s="1" t="s">
        <v>22</v>
      </c>
      <c r="D32" s="2" t="s">
        <v>73</v>
      </c>
      <c r="E32" s="1" t="s">
        <v>19</v>
      </c>
      <c r="F32" s="1" t="s">
        <v>20</v>
      </c>
      <c r="G32" s="2" t="s">
        <v>21</v>
      </c>
      <c r="H32" s="2"/>
      <c r="I32" s="1" t="s">
        <v>23</v>
      </c>
      <c r="J32" s="2" t="s">
        <v>24</v>
      </c>
      <c r="K32" s="2" t="s">
        <v>25</v>
      </c>
      <c r="L32" s="2" t="s">
        <v>26</v>
      </c>
      <c r="M32" s="2" t="s">
        <v>68</v>
      </c>
      <c r="N32" s="2" t="s">
        <v>69</v>
      </c>
      <c r="O32" s="2" t="s">
        <v>70</v>
      </c>
    </row>
    <row r="33" spans="1:15" x14ac:dyDescent="0.45">
      <c r="A33">
        <v>51</v>
      </c>
      <c r="B33" s="1" t="s">
        <v>74</v>
      </c>
      <c r="C33" s="1" t="str">
        <f>C2</f>
        <v>千葉</v>
      </c>
      <c r="D33" s="1" t="s">
        <v>44</v>
      </c>
      <c r="E33" s="3"/>
      <c r="F33" s="3"/>
      <c r="G33" s="3"/>
      <c r="H33" s="1"/>
      <c r="I33" s="4"/>
      <c r="J33" s="3"/>
      <c r="K33" s="3"/>
      <c r="L33" s="3"/>
      <c r="M33" s="3"/>
      <c r="N33" s="3"/>
      <c r="O33" s="3"/>
    </row>
    <row r="34" spans="1:15" x14ac:dyDescent="0.45">
      <c r="A34">
        <v>52</v>
      </c>
      <c r="B34" s="1" t="s">
        <v>74</v>
      </c>
      <c r="C34" s="1" t="str">
        <f>C2</f>
        <v>千葉</v>
      </c>
      <c r="D34" s="1" t="s">
        <v>46</v>
      </c>
      <c r="E34" s="3"/>
      <c r="F34" s="3"/>
      <c r="G34" s="3"/>
      <c r="H34" s="1"/>
      <c r="I34" s="4"/>
      <c r="J34" s="3"/>
      <c r="K34" s="3"/>
      <c r="L34" s="3"/>
      <c r="M34" s="3"/>
      <c r="N34" s="3"/>
      <c r="O34" s="3"/>
    </row>
    <row r="35" spans="1:15" x14ac:dyDescent="0.45">
      <c r="A35">
        <v>53</v>
      </c>
      <c r="B35" s="1" t="s">
        <v>75</v>
      </c>
      <c r="C35" s="1" t="str">
        <f>C2</f>
        <v>千葉</v>
      </c>
      <c r="D35" s="1" t="s">
        <v>44</v>
      </c>
      <c r="E35" s="3"/>
      <c r="F35" s="3"/>
      <c r="G35" s="3"/>
      <c r="H35" s="1"/>
      <c r="I35" s="4"/>
      <c r="J35" s="3"/>
      <c r="K35" s="3"/>
      <c r="L35" s="3"/>
      <c r="M35" s="3"/>
      <c r="N35" s="3"/>
      <c r="O35" s="3"/>
    </row>
    <row r="36" spans="1:15" x14ac:dyDescent="0.45">
      <c r="A36">
        <v>54</v>
      </c>
      <c r="B36" s="1" t="s">
        <v>75</v>
      </c>
      <c r="C36" s="1" t="str">
        <f>C2</f>
        <v>千葉</v>
      </c>
      <c r="D36" s="1" t="s">
        <v>46</v>
      </c>
      <c r="E36" s="3"/>
      <c r="F36" s="3"/>
      <c r="G36" s="3"/>
      <c r="H36" s="1"/>
      <c r="I36" s="4"/>
      <c r="J36" s="3"/>
      <c r="K36" s="3"/>
      <c r="L36" s="3"/>
      <c r="M36" s="3"/>
      <c r="N36" s="3"/>
      <c r="O36" s="3"/>
    </row>
    <row r="39" spans="1:15" x14ac:dyDescent="0.45">
      <c r="A39" s="49" t="s">
        <v>76</v>
      </c>
      <c r="B39" t="s">
        <v>132</v>
      </c>
    </row>
    <row r="40" spans="1:15" x14ac:dyDescent="0.45">
      <c r="A40" s="49" t="s">
        <v>76</v>
      </c>
      <c r="B40" t="s">
        <v>77</v>
      </c>
    </row>
  </sheetData>
  <protectedRanges>
    <protectedRange sqref="C1 E7:G15 E19:F20 I19:L20 E24:L24 E28:G29 I28:O29 I33:O36 E33:G36 I7:L15" name="範囲1"/>
  </protectedRanges>
  <phoneticPr fontId="1"/>
  <dataValidations disablePrompts="1" count="1">
    <dataValidation type="list" allowBlank="1" showInputMessage="1" showErrorMessage="1" sqref="H24" xr:uid="{1904D3C3-6E06-464A-A2E2-C886046B5240}">
      <formula1>$R$22:$R$25</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65D96-A940-4B06-A2DE-1C94B0511ECE}">
  <dimension ref="A1:G39"/>
  <sheetViews>
    <sheetView topLeftCell="A25" zoomScaleNormal="100" workbookViewId="0">
      <selection activeCell="E43" sqref="E43"/>
    </sheetView>
  </sheetViews>
  <sheetFormatPr defaultRowHeight="18" x14ac:dyDescent="0.45"/>
  <cols>
    <col min="1" max="1" width="8.59765625" customWidth="1"/>
    <col min="5" max="5" width="17.5" customWidth="1"/>
    <col min="6" max="6" width="41.3984375" customWidth="1"/>
    <col min="7" max="7" width="0" hidden="1" customWidth="1"/>
  </cols>
  <sheetData>
    <row r="1" spans="1:7" ht="28.8" x14ac:dyDescent="0.45">
      <c r="A1" s="50" t="str">
        <f>"令和"&amp;入力シート!G1&amp;"年度　県科学作品展一次審査委員　推薦書"</f>
        <v>令和8年度　県科学作品展一次審査委員　推薦書</v>
      </c>
      <c r="B1" s="50"/>
      <c r="C1" s="50"/>
      <c r="D1" s="50"/>
      <c r="E1" s="50"/>
      <c r="F1" s="50"/>
    </row>
    <row r="3" spans="1:7" ht="22.2" x14ac:dyDescent="0.45">
      <c r="A3" s="14" t="str">
        <f>"以下の方を令和"&amp;入力シート!G1&amp;"年度　県科学作品展一次審査委員に推薦します。"</f>
        <v>以下の方を令和8年度　県科学作品展一次審査委員に推薦します。</v>
      </c>
      <c r="B3" s="14"/>
      <c r="C3" s="14"/>
      <c r="D3" s="14"/>
      <c r="E3" s="14"/>
      <c r="F3" s="14"/>
    </row>
    <row r="4" spans="1:7" ht="22.2" x14ac:dyDescent="0.45">
      <c r="A4" s="14"/>
      <c r="B4" s="14"/>
      <c r="C4" s="14"/>
      <c r="D4" s="14"/>
      <c r="E4" s="14"/>
      <c r="F4" s="14"/>
    </row>
    <row r="5" spans="1:7" ht="22.2" x14ac:dyDescent="0.45">
      <c r="A5" s="28" t="str">
        <f>入力シート!C2</f>
        <v>千葉</v>
      </c>
      <c r="B5" s="14" t="s">
        <v>22</v>
      </c>
      <c r="C5" s="14"/>
      <c r="D5" s="14" t="s">
        <v>78</v>
      </c>
      <c r="E5" s="28" t="str">
        <f>入力シート!C3</f>
        <v>小林　卓</v>
      </c>
      <c r="F5" s="14"/>
    </row>
    <row r="7" spans="1:7" x14ac:dyDescent="0.45">
      <c r="A7" t="s">
        <v>79</v>
      </c>
    </row>
    <row r="8" spans="1:7" x14ac:dyDescent="0.45">
      <c r="A8" s="8"/>
      <c r="B8" s="51" t="s">
        <v>17</v>
      </c>
      <c r="C8" s="53" t="s">
        <v>19</v>
      </c>
      <c r="D8" s="54"/>
      <c r="E8" s="51" t="s">
        <v>80</v>
      </c>
      <c r="F8" s="8" t="s">
        <v>81</v>
      </c>
    </row>
    <row r="9" spans="1:7" x14ac:dyDescent="0.45">
      <c r="A9" s="13"/>
      <c r="B9" s="52"/>
      <c r="C9" s="10" t="s">
        <v>82</v>
      </c>
      <c r="D9" s="11" t="s">
        <v>83</v>
      </c>
      <c r="E9" s="52"/>
      <c r="F9" s="9" t="s">
        <v>84</v>
      </c>
    </row>
    <row r="10" spans="1:7" ht="24" customHeight="1" x14ac:dyDescent="0.45">
      <c r="A10" s="55" t="s">
        <v>28</v>
      </c>
      <c r="B10" s="12" t="s">
        <v>29</v>
      </c>
      <c r="C10" s="58" t="str">
        <f>IF($G10="","／",VLOOKUP($G10,入力シート!$A:$P,5))</f>
        <v>／</v>
      </c>
      <c r="D10" s="59"/>
      <c r="E10" s="60" t="str">
        <f>IF($G10="","／",VLOOKUP($G10,入力シート!$A:$P,9))</f>
        <v>／</v>
      </c>
      <c r="F10" s="36" t="str">
        <f>IF($G10="","／",VLOOKUP($G10,入力シート!$A:$P,10)&amp;"　"&amp;VLOOKUP($G10,入力シート!$A:$P,11))</f>
        <v>／</v>
      </c>
      <c r="G10" t="str">
        <f>IF(入力シート!E7="","",11)</f>
        <v/>
      </c>
    </row>
    <row r="11" spans="1:7" x14ac:dyDescent="0.45">
      <c r="A11" s="56"/>
      <c r="B11" s="11" t="s">
        <v>30</v>
      </c>
      <c r="C11" s="37" t="str">
        <f>IF($G10="","／",VLOOKUP($G10,入力シート!$A:$P,6))</f>
        <v>／</v>
      </c>
      <c r="D11" s="38" t="str">
        <f>IF($G10="","／",VLOOKUP($G10,入力シート!$A:$P,7))</f>
        <v>／</v>
      </c>
      <c r="E11" s="61"/>
      <c r="F11" s="39" t="str">
        <f>IF($G10="","／",VLOOKUP($G10,入力シート!$A:$P,12))</f>
        <v>／</v>
      </c>
    </row>
    <row r="12" spans="1:7" ht="22.2" x14ac:dyDescent="0.45">
      <c r="A12" s="56"/>
      <c r="B12" t="s">
        <v>29</v>
      </c>
      <c r="C12" s="58" t="str">
        <f>IF($G12="","／",VLOOKUP($G12,入力シート!$A:$P,5))</f>
        <v>／</v>
      </c>
      <c r="D12" s="59"/>
      <c r="E12" s="60" t="str">
        <f>IF($G12="","／",VLOOKUP($G12,入力シート!$A:$P,9))</f>
        <v>／</v>
      </c>
      <c r="F12" s="36" t="str">
        <f>IF($G12="","／",VLOOKUP($G12,入力シート!$A:$P,10)&amp;"　"&amp;VLOOKUP($G12,入力シート!$A:$P,11))</f>
        <v>／</v>
      </c>
      <c r="G12" t="str">
        <f>IF(入力シート!E8="","",12)</f>
        <v/>
      </c>
    </row>
    <row r="13" spans="1:7" x14ac:dyDescent="0.45">
      <c r="A13" s="56"/>
      <c r="B13" t="s">
        <v>32</v>
      </c>
      <c r="C13" s="37" t="str">
        <f>IF($G12="","／",VLOOKUP($G12,入力シート!$A:$P,6))</f>
        <v>／</v>
      </c>
      <c r="D13" s="38" t="str">
        <f>IF($G12="","／",VLOOKUP($G12,入力シート!$A:$P,7))</f>
        <v>／</v>
      </c>
      <c r="E13" s="61"/>
      <c r="F13" s="39" t="str">
        <f>IF($G12="","／",VLOOKUP($G12,入力シート!$A:$P,12))</f>
        <v>／</v>
      </c>
    </row>
    <row r="14" spans="1:7" ht="22.2" x14ac:dyDescent="0.45">
      <c r="A14" s="56"/>
      <c r="B14" s="8" t="s">
        <v>29</v>
      </c>
      <c r="C14" s="58" t="str">
        <f>IF($G14="","／",VLOOKUP($G14,入力シート!$A:$P,5))</f>
        <v>／</v>
      </c>
      <c r="D14" s="59"/>
      <c r="E14" s="60" t="str">
        <f>IF($G14="","／",VLOOKUP($G14,入力シート!$A:$P,9))</f>
        <v>／</v>
      </c>
      <c r="F14" s="36" t="str">
        <f>IF($G14="","／",VLOOKUP($G14,入力シート!$A:$P,10)&amp;"　"&amp;VLOOKUP($G14,入力シート!$A:$P,11))</f>
        <v>／</v>
      </c>
      <c r="G14" t="str">
        <f>IF(入力シート!E9="","",13)</f>
        <v/>
      </c>
    </row>
    <row r="15" spans="1:7" x14ac:dyDescent="0.45">
      <c r="A15" s="56"/>
      <c r="B15" s="9" t="s">
        <v>34</v>
      </c>
      <c r="C15" s="37" t="str">
        <f>IF($G14="","／",VLOOKUP($G14,入力シート!$A:$P,6))</f>
        <v>／</v>
      </c>
      <c r="D15" s="38" t="str">
        <f>IF($G14="","／",VLOOKUP($G14,入力シート!$A:$P,7))</f>
        <v>／</v>
      </c>
      <c r="E15" s="61"/>
      <c r="F15" s="39" t="str">
        <f>IF($G14="","／",VLOOKUP($G14,入力シート!$A:$P,12))</f>
        <v>／</v>
      </c>
    </row>
    <row r="16" spans="1:7" ht="22.2" x14ac:dyDescent="0.45">
      <c r="A16" s="56"/>
      <c r="B16" t="s">
        <v>37</v>
      </c>
      <c r="C16" s="58" t="str">
        <f>IF($G16="","／",VLOOKUP($G16,入力シート!$A:$P,5))</f>
        <v>／</v>
      </c>
      <c r="D16" s="59"/>
      <c r="E16" s="60" t="str">
        <f>IF($G16="","／",VLOOKUP($G16,入力シート!$A:$P,9))</f>
        <v>／</v>
      </c>
      <c r="F16" s="36" t="str">
        <f>IF($G16="","／",VLOOKUP($G16,入力シート!$A:$P,10)&amp;"　"&amp;VLOOKUP($G16,入力シート!$A:$P,11))</f>
        <v>／</v>
      </c>
      <c r="G16" t="str">
        <f>IF(入力シート!E10="","",14)</f>
        <v/>
      </c>
    </row>
    <row r="17" spans="1:7" x14ac:dyDescent="0.45">
      <c r="A17" s="56"/>
      <c r="B17" t="s">
        <v>30</v>
      </c>
      <c r="C17" s="37" t="str">
        <f>IF($G16="","／",VLOOKUP($G16,入力シート!$A:$P,6))</f>
        <v>／</v>
      </c>
      <c r="D17" s="38" t="str">
        <f>IF($G16="","／",VLOOKUP($G16,入力シート!$A:$P,7))</f>
        <v>／</v>
      </c>
      <c r="E17" s="61"/>
      <c r="F17" s="39" t="str">
        <f>IF($G16="","／",VLOOKUP($G16,入力シート!$A:$P,12))</f>
        <v>／</v>
      </c>
    </row>
    <row r="18" spans="1:7" ht="22.2" x14ac:dyDescent="0.45">
      <c r="A18" s="56"/>
      <c r="B18" s="8" t="s">
        <v>37</v>
      </c>
      <c r="C18" s="58" t="str">
        <f>IF($G18="","／",VLOOKUP($G18,入力シート!$A:$P,5))</f>
        <v>／</v>
      </c>
      <c r="D18" s="59"/>
      <c r="E18" s="60" t="str">
        <f>IF($G18="","／",VLOOKUP($G18,入力シート!$A:$P,9))</f>
        <v>／</v>
      </c>
      <c r="F18" s="36" t="str">
        <f>IF($G18="","／",VLOOKUP($G18,入力シート!$A:$P,10)&amp;"　"&amp;VLOOKUP($G18,入力シート!$A:$P,11))</f>
        <v>／</v>
      </c>
      <c r="G18" t="str">
        <f>IF(入力シート!E11="","",15)</f>
        <v/>
      </c>
    </row>
    <row r="19" spans="1:7" x14ac:dyDescent="0.45">
      <c r="A19" s="56"/>
      <c r="B19" s="9" t="s">
        <v>32</v>
      </c>
      <c r="C19" s="37" t="str">
        <f>IF($G18="","／",VLOOKUP($G18,入力シート!$A:$P,6))</f>
        <v>／</v>
      </c>
      <c r="D19" s="38" t="str">
        <f>IF($G18="","／",VLOOKUP($G18,入力シート!$A:$P,7))</f>
        <v>／</v>
      </c>
      <c r="E19" s="61"/>
      <c r="F19" s="39" t="str">
        <f>IF($G18="","／",VLOOKUP($G18,入力シート!$A:$P,12))</f>
        <v>／</v>
      </c>
    </row>
    <row r="20" spans="1:7" ht="22.2" x14ac:dyDescent="0.45">
      <c r="A20" s="56"/>
      <c r="B20" t="s">
        <v>37</v>
      </c>
      <c r="C20" s="58" t="str">
        <f>IF($G20="","／",VLOOKUP($G20,入力シート!$A:$P,5))</f>
        <v>／</v>
      </c>
      <c r="D20" s="59"/>
      <c r="E20" s="60" t="str">
        <f>IF($G20="","／",VLOOKUP($G20,入力シート!$A:$P,9))</f>
        <v>／</v>
      </c>
      <c r="F20" s="36" t="str">
        <f>IF($G20="","／",VLOOKUP($G20,入力シート!$A:$P,10)&amp;"　"&amp;VLOOKUP($G20,入力シート!$A:$P,11))</f>
        <v>／</v>
      </c>
      <c r="G20" t="str">
        <f>IF(入力シート!E12="","",16)</f>
        <v/>
      </c>
    </row>
    <row r="21" spans="1:7" x14ac:dyDescent="0.45">
      <c r="A21" s="57"/>
      <c r="B21" t="s">
        <v>34</v>
      </c>
      <c r="C21" s="37" t="str">
        <f>IF($G20="","／",VLOOKUP($G20,入力シート!$A:$P,6))</f>
        <v>／</v>
      </c>
      <c r="D21" s="38" t="str">
        <f>IF($G20="","／",VLOOKUP($G20,入力シート!$A:$P,7))</f>
        <v>／</v>
      </c>
      <c r="E21" s="61"/>
      <c r="F21" s="39" t="str">
        <f>IF($G20="","／",VLOOKUP($G20,入力シート!$A:$P,12))</f>
        <v>／</v>
      </c>
    </row>
    <row r="22" spans="1:7" ht="24" customHeight="1" x14ac:dyDescent="0.45">
      <c r="A22" s="55" t="s">
        <v>42</v>
      </c>
      <c r="B22" s="8" t="s">
        <v>29</v>
      </c>
      <c r="C22" s="58" t="str">
        <f>IF($G22="","／",VLOOKUP($G22,入力シート!$A:$P,5))</f>
        <v>／</v>
      </c>
      <c r="D22" s="59"/>
      <c r="E22" s="60" t="str">
        <f>IF($G22="","／",VLOOKUP($G22,入力シート!$A:$P,9))</f>
        <v>／</v>
      </c>
      <c r="F22" s="36" t="str">
        <f>IF($G22="","／",VLOOKUP($G22,入力シート!$A:$P,10)&amp;"　"&amp;VLOOKUP($G22,入力シート!$A:$P,11))</f>
        <v>／</v>
      </c>
      <c r="G22" t="str">
        <f>IF(入力シート!E13="","",17)</f>
        <v/>
      </c>
    </row>
    <row r="23" spans="1:7" x14ac:dyDescent="0.45">
      <c r="A23" s="56"/>
      <c r="B23" s="9"/>
      <c r="C23" s="37" t="str">
        <f>IF($G22="","／",VLOOKUP($G22,入力シート!$A:$P,6))</f>
        <v>／</v>
      </c>
      <c r="D23" s="38" t="str">
        <f>IF($G22="","／",VLOOKUP($G22,入力シート!$A:$P,7))</f>
        <v>／</v>
      </c>
      <c r="E23" s="61"/>
      <c r="F23" s="39" t="str">
        <f>IF($G22="","／",VLOOKUP($G22,入力シート!$A:$P,12))</f>
        <v>／</v>
      </c>
    </row>
    <row r="24" spans="1:7" ht="22.2" x14ac:dyDescent="0.45">
      <c r="A24" s="56"/>
      <c r="B24" t="s">
        <v>37</v>
      </c>
      <c r="C24" s="58" t="str">
        <f>IF($G24="","／",VLOOKUP($G24,入力シート!$A:$P,5))</f>
        <v>／</v>
      </c>
      <c r="D24" s="59"/>
      <c r="E24" s="60" t="str">
        <f>IF($G24="","／",VLOOKUP($G24,入力シート!$A:$P,9))</f>
        <v>／</v>
      </c>
      <c r="F24" s="36" t="str">
        <f>IF($G24="","／",VLOOKUP($G24,入力シート!$A:$P,10)&amp;"　"&amp;VLOOKUP($G24,入力シート!$A:$P,11))</f>
        <v>／</v>
      </c>
      <c r="G24" t="str">
        <f>IF(入力シート!E14="","",18)</f>
        <v/>
      </c>
    </row>
    <row r="25" spans="1:7" x14ac:dyDescent="0.45">
      <c r="A25" s="56"/>
      <c r="B25" t="s">
        <v>44</v>
      </c>
      <c r="C25" s="37" t="str">
        <f>IF($G24="","／",VLOOKUP($G24,入力シート!$A:$P,6))</f>
        <v>／</v>
      </c>
      <c r="D25" s="38" t="str">
        <f>IF($G24="","／",VLOOKUP($G24,入力シート!$A:$P,7))</f>
        <v>／</v>
      </c>
      <c r="E25" s="61"/>
      <c r="F25" s="39" t="str">
        <f>IF($G24="","／",VLOOKUP($G24,入力シート!$A:$P,12))</f>
        <v>／</v>
      </c>
    </row>
    <row r="26" spans="1:7" ht="22.2" x14ac:dyDescent="0.45">
      <c r="A26" s="56"/>
      <c r="B26" s="8" t="s">
        <v>37</v>
      </c>
      <c r="C26" s="58" t="str">
        <f>IF($G26="","／",VLOOKUP($G26,入力シート!$A:$P,5))</f>
        <v>／</v>
      </c>
      <c r="D26" s="59"/>
      <c r="E26" s="60" t="str">
        <f>IF($G26="","／",VLOOKUP($G26,入力シート!$A:$P,9))</f>
        <v>／</v>
      </c>
      <c r="F26" s="36" t="str">
        <f>IF($G26="","／",VLOOKUP($G26,入力シート!$A:$P,10)&amp;"　"&amp;VLOOKUP($G26,入力シート!$A:$P,11))</f>
        <v>／</v>
      </c>
      <c r="G26" t="str">
        <f>IF(入力シート!E15="","",19)</f>
        <v/>
      </c>
    </row>
    <row r="27" spans="1:7" x14ac:dyDescent="0.45">
      <c r="A27" s="57"/>
      <c r="B27" s="9" t="s">
        <v>46</v>
      </c>
      <c r="C27" s="37" t="str">
        <f>IF($G26="","／",VLOOKUP($G26,入力シート!$A:$P,6))</f>
        <v>／</v>
      </c>
      <c r="D27" s="38" t="str">
        <f>IF($G26="","／",VLOOKUP($G26,入力シート!$A:$P,7))</f>
        <v>／</v>
      </c>
      <c r="E27" s="61"/>
      <c r="F27" s="39" t="str">
        <f>IF($G26="","／",VLOOKUP($G26,入力シート!$A:$P,12))</f>
        <v>／</v>
      </c>
    </row>
    <row r="29" spans="1:7" ht="18.75" customHeight="1" x14ac:dyDescent="0.45">
      <c r="A29" s="62" t="str">
        <f>入力シート!I1&amp;"までに事務局へご報告ください。経験年数はおよそで構いません。"</f>
        <v>６月３０日（火）までに事務局へご報告ください。経験年数はおよそで構いません。</v>
      </c>
      <c r="B29" s="62"/>
      <c r="C29" s="62"/>
      <c r="D29" s="62"/>
      <c r="E29" s="62"/>
      <c r="F29" s="62"/>
    </row>
    <row r="30" spans="1:7" x14ac:dyDescent="0.45">
      <c r="A30" t="s">
        <v>105</v>
      </c>
    </row>
    <row r="31" spans="1:7" x14ac:dyDescent="0.45">
      <c r="A31" t="s">
        <v>85</v>
      </c>
    </row>
    <row r="33" spans="4:6" x14ac:dyDescent="0.45">
      <c r="D33" s="25"/>
      <c r="E33" s="26" t="s">
        <v>86</v>
      </c>
      <c r="F33" s="12"/>
    </row>
    <row r="34" spans="4:6" x14ac:dyDescent="0.45">
      <c r="D34" s="22"/>
      <c r="F34" s="23"/>
    </row>
    <row r="35" spans="4:6" x14ac:dyDescent="0.45">
      <c r="D35" s="22"/>
      <c r="E35" t="s">
        <v>127</v>
      </c>
      <c r="F35" s="23"/>
    </row>
    <row r="36" spans="4:6" x14ac:dyDescent="0.45">
      <c r="D36" s="22"/>
      <c r="E36" t="s">
        <v>128</v>
      </c>
      <c r="F36" s="23"/>
    </row>
    <row r="37" spans="4:6" x14ac:dyDescent="0.45">
      <c r="D37" s="22"/>
      <c r="E37" t="s">
        <v>129</v>
      </c>
      <c r="F37" s="23"/>
    </row>
    <row r="38" spans="4:6" x14ac:dyDescent="0.45">
      <c r="D38" s="22"/>
      <c r="E38" t="s">
        <v>130</v>
      </c>
      <c r="F38" s="23"/>
    </row>
    <row r="39" spans="4:6" x14ac:dyDescent="0.45">
      <c r="D39" s="10"/>
      <c r="E39" s="27" t="s">
        <v>87</v>
      </c>
      <c r="F39" s="11"/>
    </row>
  </sheetData>
  <sheetProtection sheet="1" objects="1" scenarios="1"/>
  <mergeCells count="25">
    <mergeCell ref="E20:E21"/>
    <mergeCell ref="A29:F29"/>
    <mergeCell ref="A22:A27"/>
    <mergeCell ref="C22:D22"/>
    <mergeCell ref="E22:E23"/>
    <mergeCell ref="C24:D24"/>
    <mergeCell ref="E24:E25"/>
    <mergeCell ref="C26:D26"/>
    <mergeCell ref="E26:E27"/>
    <mergeCell ref="A1:F1"/>
    <mergeCell ref="B8:B9"/>
    <mergeCell ref="C8:D8"/>
    <mergeCell ref="E8:E9"/>
    <mergeCell ref="A10:A21"/>
    <mergeCell ref="C10:D10"/>
    <mergeCell ref="E10:E11"/>
    <mergeCell ref="C12:D12"/>
    <mergeCell ref="E12:E13"/>
    <mergeCell ref="C14:D14"/>
    <mergeCell ref="E14:E15"/>
    <mergeCell ref="C16:D16"/>
    <mergeCell ref="E16:E17"/>
    <mergeCell ref="C18:D18"/>
    <mergeCell ref="E18:E19"/>
    <mergeCell ref="C20:D20"/>
  </mergeCells>
  <phoneticPr fontId="1"/>
  <pageMargins left="0.7" right="0.7" top="0.75" bottom="0.75" header="0.3" footer="0.3"/>
  <pageSetup paperSize="9" scale="85" orientation="portrait"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69B09-CE15-4935-97A8-E32734DEE443}">
  <dimension ref="A1:G25"/>
  <sheetViews>
    <sheetView topLeftCell="A13" zoomScaleNormal="100" workbookViewId="0">
      <selection activeCell="E21" sqref="E21"/>
    </sheetView>
  </sheetViews>
  <sheetFormatPr defaultRowHeight="18" x14ac:dyDescent="0.45"/>
  <cols>
    <col min="1" max="1" width="8.69921875" customWidth="1"/>
    <col min="2" max="2" width="12.09765625" bestFit="1" customWidth="1"/>
    <col min="5" max="5" width="17.5" customWidth="1"/>
    <col min="6" max="6" width="41.3984375" customWidth="1"/>
    <col min="7" max="7" width="0" hidden="1" customWidth="1"/>
  </cols>
  <sheetData>
    <row r="1" spans="1:7" ht="28.8" x14ac:dyDescent="0.45">
      <c r="A1" s="50" t="str">
        <f>"令和"&amp;入力シート!G1&amp;"年度　県科学作品展　搬入・搬出　分担　確認票"</f>
        <v>令和8年度　県科学作品展　搬入・搬出　分担　確認票</v>
      </c>
      <c r="B1" s="50"/>
      <c r="C1" s="50"/>
      <c r="D1" s="50"/>
      <c r="E1" s="50"/>
      <c r="F1" s="50"/>
    </row>
    <row r="3" spans="1:7" ht="22.2" x14ac:dyDescent="0.45">
      <c r="A3" s="19" t="s">
        <v>39</v>
      </c>
      <c r="B3" s="18">
        <v>45196</v>
      </c>
      <c r="C3" s="17" t="s">
        <v>88</v>
      </c>
      <c r="D3" s="16" t="s">
        <v>106</v>
      </c>
      <c r="E3" s="16"/>
      <c r="F3" s="17"/>
    </row>
    <row r="4" spans="1:7" ht="22.2" x14ac:dyDescent="0.45">
      <c r="A4" s="19" t="s">
        <v>9</v>
      </c>
      <c r="B4" s="18">
        <v>45215</v>
      </c>
      <c r="C4" s="17" t="s">
        <v>89</v>
      </c>
      <c r="D4" s="16" t="s">
        <v>107</v>
      </c>
      <c r="E4" s="16"/>
      <c r="F4" s="17"/>
    </row>
    <row r="5" spans="1:7" ht="22.2" x14ac:dyDescent="0.45">
      <c r="A5" s="14"/>
      <c r="B5" s="14"/>
      <c r="C5" s="14"/>
      <c r="D5" s="14"/>
      <c r="E5" s="14"/>
      <c r="F5" s="14"/>
    </row>
    <row r="6" spans="1:7" ht="22.2" x14ac:dyDescent="0.45">
      <c r="A6" s="14"/>
      <c r="B6" s="14"/>
      <c r="C6" s="14"/>
      <c r="D6" s="14"/>
      <c r="E6" s="14"/>
      <c r="F6" s="14"/>
    </row>
    <row r="7" spans="1:7" ht="22.2" x14ac:dyDescent="0.45">
      <c r="A7" s="29" t="str">
        <f>入力シート!C2</f>
        <v>千葉</v>
      </c>
      <c r="B7" s="14" t="s">
        <v>22</v>
      </c>
      <c r="C7" s="14"/>
      <c r="D7" s="14" t="s">
        <v>78</v>
      </c>
      <c r="E7" s="29" t="str">
        <f>入力シート!C3</f>
        <v>小林　卓</v>
      </c>
      <c r="F7" s="14"/>
    </row>
    <row r="10" spans="1:7" x14ac:dyDescent="0.45">
      <c r="A10" s="53" t="s">
        <v>51</v>
      </c>
      <c r="B10" s="54"/>
      <c r="C10" s="53" t="s">
        <v>19</v>
      </c>
      <c r="D10" s="54"/>
      <c r="E10" s="51" t="s">
        <v>80</v>
      </c>
      <c r="F10" s="8" t="s">
        <v>90</v>
      </c>
    </row>
    <row r="11" spans="1:7" x14ac:dyDescent="0.45">
      <c r="A11" s="69"/>
      <c r="B11" s="70"/>
      <c r="C11" s="10" t="s">
        <v>82</v>
      </c>
      <c r="D11" s="11"/>
      <c r="E11" s="52"/>
      <c r="F11" s="9" t="s">
        <v>84</v>
      </c>
    </row>
    <row r="12" spans="1:7" ht="24" customHeight="1" x14ac:dyDescent="0.45">
      <c r="A12" s="63" t="str">
        <f>入力シート!B19</f>
        <v>／</v>
      </c>
      <c r="B12" s="64"/>
      <c r="C12" s="58">
        <f>IF($G12="","／",VLOOKUP($G12,入力シート!$A:$P,5))</f>
        <v>0</v>
      </c>
      <c r="D12" s="59"/>
      <c r="E12" s="60">
        <f>IF($G12="","／",VLOOKUP($G12,入力シート!$A:$P,9))</f>
        <v>0</v>
      </c>
      <c r="F12" s="36" t="str">
        <f>IF($G12="","／",VLOOKUP($G12,入力シート!$A:$P,10)&amp;"　"&amp;VLOOKUP($G12,入力シート!$A:$P,11))</f>
        <v>　</v>
      </c>
      <c r="G12">
        <v>21</v>
      </c>
    </row>
    <row r="13" spans="1:7" x14ac:dyDescent="0.45">
      <c r="A13" s="65"/>
      <c r="B13" s="66"/>
      <c r="C13" s="37">
        <f>IF($G12="","／",VLOOKUP($G12,入力シート!$A:$P,6))</f>
        <v>0</v>
      </c>
      <c r="D13" s="38"/>
      <c r="E13" s="61"/>
      <c r="F13" s="39">
        <f>IF($G12="","／",VLOOKUP($G12,入力シート!$A:$P,12))</f>
        <v>0</v>
      </c>
    </row>
    <row r="14" spans="1:7" ht="22.2" x14ac:dyDescent="0.45">
      <c r="A14" s="67" t="str">
        <f>入力シート!B20</f>
        <v>／</v>
      </c>
      <c r="B14" s="68"/>
      <c r="C14" s="58">
        <f>IF($G14="","／",VLOOKUP($G14,入力シート!$A:$P,5))</f>
        <v>0</v>
      </c>
      <c r="D14" s="59"/>
      <c r="E14" s="60">
        <f>IF($G14="","／",VLOOKUP($G14,入力シート!$A:$P,9))</f>
        <v>0</v>
      </c>
      <c r="F14" s="36" t="str">
        <f>IF($G14="","／",VLOOKUP($G14,入力シート!$A:$P,10)&amp;"　"&amp;VLOOKUP($G14,入力シート!$A:$P,11))</f>
        <v>　</v>
      </c>
      <c r="G14">
        <v>22</v>
      </c>
    </row>
    <row r="15" spans="1:7" x14ac:dyDescent="0.45">
      <c r="A15" s="65"/>
      <c r="B15" s="66"/>
      <c r="C15" s="37">
        <f>IF($G14="","／",VLOOKUP($G14,入力シート!$A:$P,6))</f>
        <v>0</v>
      </c>
      <c r="D15" s="38"/>
      <c r="E15" s="61"/>
      <c r="F15" s="39">
        <f>IF($G14="","／",VLOOKUP($G14,入力シート!$A:$P,12))</f>
        <v>0</v>
      </c>
    </row>
    <row r="17" spans="1:6" x14ac:dyDescent="0.45">
      <c r="A17" s="62" t="str">
        <f>入力シート!I1&amp;"までにメールにて事務局へご報告ください。"</f>
        <v>６月３０日（火）までにメールにて事務局へご報告ください。</v>
      </c>
      <c r="B17" s="62"/>
      <c r="C17" s="62"/>
      <c r="D17" s="62"/>
      <c r="E17" s="62"/>
      <c r="F17" s="62"/>
    </row>
    <row r="19" spans="1:6" x14ac:dyDescent="0.45">
      <c r="D19" s="25"/>
      <c r="E19" s="26" t="str">
        <f>一次審査委員!$E$33</f>
        <v>千葉県教育研究会理科教育部会　事務局</v>
      </c>
      <c r="F19" s="12"/>
    </row>
    <row r="20" spans="1:6" x14ac:dyDescent="0.45">
      <c r="D20" s="22"/>
      <c r="F20" s="23"/>
    </row>
    <row r="21" spans="1:6" x14ac:dyDescent="0.45">
      <c r="D21" s="22"/>
      <c r="E21" t="str">
        <f>一次審査委員!$E$35</f>
        <v>千葉市立小中台小学校　　川上　達也</v>
      </c>
      <c r="F21" s="23"/>
    </row>
    <row r="22" spans="1:6" x14ac:dyDescent="0.45">
      <c r="D22" s="22"/>
      <c r="E22" t="str">
        <f>一次審査委員!$E$36</f>
        <v xml:space="preserve">〒263-0043 </v>
      </c>
      <c r="F22" s="23"/>
    </row>
    <row r="23" spans="1:6" x14ac:dyDescent="0.45">
      <c r="D23" s="22"/>
      <c r="E23" t="str">
        <f>一次審査委員!$E$37</f>
        <v>千葉市稲毛区小仲台6-34-1</v>
      </c>
      <c r="F23" s="23"/>
    </row>
    <row r="24" spans="1:6" x14ac:dyDescent="0.45">
      <c r="D24" s="22"/>
      <c r="E24" t="str">
        <f>一次審査委員!$E$38</f>
        <v>TEL  043-251-3215      FAX 043-284-4976</v>
      </c>
      <c r="F24" s="23"/>
    </row>
    <row r="25" spans="1:6" x14ac:dyDescent="0.45">
      <c r="D25" s="10"/>
      <c r="E25" s="27" t="str">
        <f>一次審査委員!$E$39</f>
        <v>mail  jimukyoku@chiriken.net</v>
      </c>
      <c r="F25" s="11"/>
    </row>
  </sheetData>
  <sheetProtection sheet="1" objects="1" scenarios="1"/>
  <mergeCells count="11">
    <mergeCell ref="A1:F1"/>
    <mergeCell ref="A12:B13"/>
    <mergeCell ref="A14:B15"/>
    <mergeCell ref="A10:B11"/>
    <mergeCell ref="A17:F17"/>
    <mergeCell ref="C12:D12"/>
    <mergeCell ref="E12:E13"/>
    <mergeCell ref="E10:E11"/>
    <mergeCell ref="C10:D10"/>
    <mergeCell ref="C14:D14"/>
    <mergeCell ref="E14:E15"/>
  </mergeCells>
  <phoneticPr fontId="1"/>
  <pageMargins left="0.7" right="0.7" top="0.75" bottom="0.75" header="0.3" footer="0.3"/>
  <pageSetup paperSize="9" scale="82" orientation="portrait" r:id="rId1"/>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0EFB6-535E-4012-92BA-3EAD0F815D61}">
  <dimension ref="A1:G22"/>
  <sheetViews>
    <sheetView zoomScaleNormal="100" workbookViewId="0">
      <selection activeCell="I5" sqref="I5"/>
    </sheetView>
  </sheetViews>
  <sheetFormatPr defaultRowHeight="18" x14ac:dyDescent="0.45"/>
  <cols>
    <col min="1" max="1" width="5.59765625" customWidth="1"/>
    <col min="2" max="2" width="3.3984375" customWidth="1"/>
    <col min="3" max="3" width="11.5" customWidth="1"/>
    <col min="4" max="4" width="11.09765625" customWidth="1"/>
    <col min="5" max="5" width="25" customWidth="1"/>
    <col min="6" max="6" width="41.3984375" customWidth="1"/>
    <col min="7" max="7" width="0" hidden="1" customWidth="1"/>
  </cols>
  <sheetData>
    <row r="1" spans="1:7" ht="28.8" x14ac:dyDescent="0.45">
      <c r="A1" s="50" t="str">
        <f>"令和"&amp;入力シート!G1&amp;"年度　科学の甲子園ジュニア　競技支援員　推薦書"</f>
        <v>令和8年度　科学の甲子園ジュニア　競技支援員　推薦書</v>
      </c>
      <c r="B1" s="50"/>
      <c r="C1" s="50"/>
      <c r="D1" s="50"/>
      <c r="E1" s="50"/>
      <c r="F1" s="50"/>
    </row>
    <row r="3" spans="1:7" ht="22.2" x14ac:dyDescent="0.45">
      <c r="A3" s="15"/>
      <c r="B3" s="20"/>
      <c r="C3" s="14"/>
      <c r="D3" s="14"/>
      <c r="E3" s="14"/>
      <c r="F3" s="14"/>
    </row>
    <row r="4" spans="1:7" ht="22.2" x14ac:dyDescent="0.45">
      <c r="A4" s="14" t="str">
        <f>"以下の方を令和"&amp;入力シート!G1&amp;"年度　科学の甲子園ジュニア競技支援員に推薦します。"</f>
        <v>以下の方を令和8年度　科学の甲子園ジュニア競技支援員に推薦します。</v>
      </c>
      <c r="B4" s="20"/>
      <c r="C4" s="14"/>
      <c r="D4" s="14"/>
      <c r="E4" s="14"/>
      <c r="F4" s="14"/>
    </row>
    <row r="5" spans="1:7" ht="22.2" x14ac:dyDescent="0.45">
      <c r="A5" s="14"/>
      <c r="B5" s="14"/>
      <c r="C5" s="14"/>
      <c r="D5" s="14"/>
      <c r="E5" s="14"/>
      <c r="F5" s="14"/>
    </row>
    <row r="6" spans="1:7" ht="22.2" x14ac:dyDescent="0.45">
      <c r="A6" s="14" t="str">
        <f>入力シート!C2&amp;"支部"</f>
        <v>千葉支部</v>
      </c>
      <c r="B6" s="14"/>
      <c r="C6" s="14"/>
      <c r="D6" s="14" t="s">
        <v>78</v>
      </c>
      <c r="E6" s="14" t="str">
        <f>入力シート!C3</f>
        <v>小林　卓</v>
      </c>
      <c r="F6" s="14"/>
    </row>
    <row r="8" spans="1:7" x14ac:dyDescent="0.45">
      <c r="A8" t="s">
        <v>91</v>
      </c>
    </row>
    <row r="9" spans="1:7" x14ac:dyDescent="0.45">
      <c r="A9" s="53" t="s">
        <v>92</v>
      </c>
      <c r="B9" s="54"/>
      <c r="C9" s="73" t="s">
        <v>93</v>
      </c>
      <c r="D9" s="74"/>
      <c r="E9" s="51" t="s">
        <v>80</v>
      </c>
      <c r="F9" s="8" t="s">
        <v>94</v>
      </c>
    </row>
    <row r="10" spans="1:7" x14ac:dyDescent="0.45">
      <c r="A10" s="71"/>
      <c r="B10" s="72"/>
      <c r="C10" s="7" t="s">
        <v>95</v>
      </c>
      <c r="D10" s="21" t="s">
        <v>96</v>
      </c>
      <c r="E10" s="75"/>
      <c r="F10" s="9" t="s">
        <v>84</v>
      </c>
    </row>
    <row r="11" spans="1:7" ht="24" customHeight="1" x14ac:dyDescent="0.45">
      <c r="A11" s="63" t="str">
        <f>入力シート!B24</f>
        <v>／</v>
      </c>
      <c r="B11" s="64"/>
      <c r="C11" s="76" t="str">
        <f>IF($G11="","／",VLOOKUP($G11,入力シート!$A:$P,5)&amp;"  ("&amp;入力シート!F24&amp;")")</f>
        <v xml:space="preserve">  ()</v>
      </c>
      <c r="D11" s="77"/>
      <c r="E11" s="78" t="str">
        <f>IF($G11="","／",VLOOKUP($G11,入力シート!$A:$P,9))</f>
        <v>中学校</v>
      </c>
      <c r="F11" s="36" t="str">
        <f>IF($G11="","／",VLOOKUP($G11,入力シート!$A:$P,10)&amp;"　"&amp;VLOOKUP($G11,入力シート!$A:$P,11))</f>
        <v>　</v>
      </c>
      <c r="G11">
        <v>31</v>
      </c>
    </row>
    <row r="12" spans="1:7" x14ac:dyDescent="0.45">
      <c r="A12" s="65"/>
      <c r="B12" s="66"/>
      <c r="C12" s="40">
        <f>IF($G11="","／",VLOOKUP($G11,入力シート!$A:$P,7))</f>
        <v>0</v>
      </c>
      <c r="D12" s="41">
        <f>IF($G11="","／",VLOOKUP($G11,入力シート!$A:$P,8))</f>
        <v>0</v>
      </c>
      <c r="E12" s="79"/>
      <c r="F12" s="39">
        <f>IF($G11="","／",VLOOKUP($G11,入力シート!$A:$P,12))</f>
        <v>0</v>
      </c>
    </row>
    <row r="14" spans="1:7" ht="87" customHeight="1" x14ac:dyDescent="0.45">
      <c r="A14" s="62" t="str">
        <f>入力シート!I1&amp;"までに事務局へメールでご報告ください。"&amp;CHAR(10)&amp;"支部推薦を事務局長が取りまとめ、県学習指導課に連絡します。"&amp;CHAR(10)&amp;"その後、出張依頼や連絡事務は県学習指導課とのやりとりとなります。"</f>
        <v>６月３０日（火）までに事務局へメールでご報告ください。
支部推薦を事務局長が取りまとめ、県学習指導課に連絡します。
その後、出張依頼や連絡事務は県学習指導課とのやりとりとなります。</v>
      </c>
      <c r="B14" s="62"/>
      <c r="C14" s="62"/>
      <c r="D14" s="62"/>
      <c r="E14" s="62"/>
      <c r="F14" s="62"/>
    </row>
    <row r="16" spans="1:7" x14ac:dyDescent="0.45">
      <c r="D16" s="25"/>
      <c r="E16" s="26" t="str">
        <f>一次審査委員!$E$33</f>
        <v>千葉県教育研究会理科教育部会　事務局</v>
      </c>
      <c r="F16" s="12"/>
    </row>
    <row r="17" spans="4:6" x14ac:dyDescent="0.45">
      <c r="D17" s="22"/>
      <c r="F17" s="23"/>
    </row>
    <row r="18" spans="4:6" x14ac:dyDescent="0.45">
      <c r="D18" s="22"/>
      <c r="E18" t="str">
        <f>一次審査委員!$E$35</f>
        <v>千葉市立小中台小学校　　川上　達也</v>
      </c>
      <c r="F18" s="23"/>
    </row>
    <row r="19" spans="4:6" x14ac:dyDescent="0.45">
      <c r="D19" s="22"/>
      <c r="E19" t="str">
        <f>一次審査委員!$E$36</f>
        <v xml:space="preserve">〒263-0043 </v>
      </c>
      <c r="F19" s="23"/>
    </row>
    <row r="20" spans="4:6" x14ac:dyDescent="0.45">
      <c r="D20" s="22"/>
      <c r="E20" t="str">
        <f>一次審査委員!$E$37</f>
        <v>千葉市稲毛区小仲台6-34-1</v>
      </c>
      <c r="F20" s="23"/>
    </row>
    <row r="21" spans="4:6" x14ac:dyDescent="0.45">
      <c r="D21" s="22"/>
      <c r="E21" t="str">
        <f>一次審査委員!$E$38</f>
        <v>TEL  043-251-3215      FAX 043-284-4976</v>
      </c>
      <c r="F21" s="23"/>
    </row>
    <row r="22" spans="4:6" x14ac:dyDescent="0.45">
      <c r="D22" s="10"/>
      <c r="E22" s="27" t="str">
        <f>一次審査委員!$E$39</f>
        <v>mail  jimukyoku@chiriken.net</v>
      </c>
      <c r="F22" s="11"/>
    </row>
  </sheetData>
  <sheetProtection sheet="1" objects="1" scenarios="1"/>
  <mergeCells count="8">
    <mergeCell ref="A14:F14"/>
    <mergeCell ref="A1:F1"/>
    <mergeCell ref="A9:B10"/>
    <mergeCell ref="C9:D9"/>
    <mergeCell ref="E9:E10"/>
    <mergeCell ref="A11:B12"/>
    <mergeCell ref="C11:D11"/>
    <mergeCell ref="E11:E12"/>
  </mergeCells>
  <phoneticPr fontId="1"/>
  <pageMargins left="0.7" right="0.7" top="0.75" bottom="0.75" header="0.3" footer="0.3"/>
  <pageSetup paperSize="9" scale="82" orientation="portrait" r:id="rId1"/>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F57EE-63F8-4133-B23F-EB2B7C953DF4}">
  <dimension ref="A1:G30"/>
  <sheetViews>
    <sheetView zoomScaleNormal="100" workbookViewId="0">
      <selection activeCell="D26" sqref="D26"/>
    </sheetView>
  </sheetViews>
  <sheetFormatPr defaultRowHeight="18" x14ac:dyDescent="0.45"/>
  <cols>
    <col min="1" max="1" width="8.59765625" customWidth="1"/>
    <col min="5" max="5" width="17.5" customWidth="1"/>
    <col min="6" max="6" width="41.3984375" customWidth="1"/>
  </cols>
  <sheetData>
    <row r="1" spans="1:7" ht="28.8" x14ac:dyDescent="0.45">
      <c r="A1" s="86" t="str">
        <f>"令和"&amp;入力シート!G1&amp;"年度　小学校教材評価研修委員　推薦書"</f>
        <v>令和8年度　小学校教材評価研修委員　推薦書</v>
      </c>
      <c r="B1" s="86"/>
      <c r="C1" s="86"/>
      <c r="D1" s="86"/>
      <c r="E1" s="86"/>
      <c r="F1" s="86"/>
    </row>
    <row r="2" spans="1:7" ht="19.5" customHeight="1" x14ac:dyDescent="0.45"/>
    <row r="3" spans="1:7" ht="22.2" x14ac:dyDescent="0.45">
      <c r="A3" s="14" t="str">
        <f>"以下の方を令和"&amp;入力シート!G1&amp;"年度　教材評価研修委員に推薦します。"</f>
        <v>以下の方を令和8年度　教材評価研修委員に推薦します。</v>
      </c>
      <c r="B3" s="14"/>
      <c r="C3" s="14"/>
      <c r="D3" s="14"/>
      <c r="E3" s="14"/>
      <c r="F3" s="14"/>
    </row>
    <row r="4" spans="1:7" ht="22.2" x14ac:dyDescent="0.45">
      <c r="A4" s="14"/>
      <c r="B4" s="14"/>
      <c r="C4" s="14"/>
      <c r="D4" s="14"/>
      <c r="E4" s="14"/>
      <c r="F4" s="14"/>
    </row>
    <row r="5" spans="1:7" ht="22.2" x14ac:dyDescent="0.45">
      <c r="A5" s="15" t="str">
        <f>入力シート!C2</f>
        <v>千葉</v>
      </c>
      <c r="B5" s="14" t="s">
        <v>22</v>
      </c>
      <c r="C5" s="14"/>
      <c r="D5" s="14" t="s">
        <v>78</v>
      </c>
      <c r="E5" s="15" t="str">
        <f>入力シート!C3</f>
        <v>小林　卓</v>
      </c>
      <c r="F5" s="14"/>
    </row>
    <row r="7" spans="1:7" x14ac:dyDescent="0.45">
      <c r="A7" t="s">
        <v>97</v>
      </c>
    </row>
    <row r="8" spans="1:7" x14ac:dyDescent="0.45">
      <c r="A8" s="51" t="s">
        <v>22</v>
      </c>
      <c r="B8" s="87" t="s">
        <v>67</v>
      </c>
      <c r="C8" s="53" t="s">
        <v>19</v>
      </c>
      <c r="D8" s="54"/>
      <c r="E8" s="51" t="s">
        <v>80</v>
      </c>
      <c r="F8" s="24" t="s">
        <v>98</v>
      </c>
    </row>
    <row r="9" spans="1:7" x14ac:dyDescent="0.45">
      <c r="A9" s="52"/>
      <c r="B9" s="52"/>
      <c r="C9" s="10" t="s">
        <v>82</v>
      </c>
      <c r="D9" s="11" t="s">
        <v>83</v>
      </c>
      <c r="E9" s="52"/>
      <c r="F9" s="9" t="s">
        <v>99</v>
      </c>
    </row>
    <row r="10" spans="1:7" ht="24" customHeight="1" x14ac:dyDescent="0.45">
      <c r="A10" s="80" t="str">
        <f>A5</f>
        <v>千葉</v>
      </c>
      <c r="B10" s="80" t="str">
        <f>入力シート!D28</f>
        <v>／</v>
      </c>
      <c r="C10" s="58" t="str">
        <f>IF($G10="","",VLOOKUP($G10,入力シート!$A:$P,5))</f>
        <v/>
      </c>
      <c r="D10" s="59"/>
      <c r="E10" s="60" t="str">
        <f>IF($G10="","",VLOOKUP($G10,入力シート!$A:$P,9))</f>
        <v/>
      </c>
      <c r="F10" s="36" t="str">
        <f>IF($G10="","",VLOOKUP($G10,入力シート!$A:$P,10)&amp;"　"&amp;VLOOKUP($G10,入力シート!$A:$P,11))</f>
        <v/>
      </c>
      <c r="G10" t="str">
        <f>IF(入力シート!E28="","",41)</f>
        <v/>
      </c>
    </row>
    <row r="11" spans="1:7" x14ac:dyDescent="0.45">
      <c r="A11" s="81"/>
      <c r="B11" s="81"/>
      <c r="C11" s="83"/>
      <c r="D11" s="84"/>
      <c r="E11" s="85"/>
      <c r="F11" s="42" t="str">
        <f>IF($G10="","",VLOOKUP($G10,入力シート!$A:$P,12))</f>
        <v/>
      </c>
    </row>
    <row r="12" spans="1:7" ht="24" customHeight="1" x14ac:dyDescent="0.45">
      <c r="A12" s="81"/>
      <c r="B12" s="81"/>
      <c r="C12" s="83"/>
      <c r="D12" s="84"/>
      <c r="E12" s="85"/>
      <c r="F12" s="43"/>
      <c r="G12" t="str">
        <f>IF(入力シート!E8="","",12)</f>
        <v/>
      </c>
    </row>
    <row r="13" spans="1:7" x14ac:dyDescent="0.45">
      <c r="A13" s="82"/>
      <c r="B13" s="82"/>
      <c r="C13" s="37" t="str">
        <f>IF($G10="","",VLOOKUP($G10,入力シート!$A:$P,6))</f>
        <v/>
      </c>
      <c r="D13" s="38" t="str">
        <f>IF($G10="","",VLOOKUP($G10,入力シート!$A:$P,7))</f>
        <v/>
      </c>
      <c r="E13" s="61"/>
      <c r="F13" s="42" t="str">
        <f>IF($G10="","",VLOOKUP($G10,入力シート!$A:$P,15))</f>
        <v/>
      </c>
    </row>
    <row r="14" spans="1:7" x14ac:dyDescent="0.45">
      <c r="A14" s="80" t="str">
        <f>IF(A5="千葉","千葉","／")</f>
        <v>千葉</v>
      </c>
      <c r="B14" s="80" t="str">
        <f>IF(A14="千葉",入力シート!D29,"／")</f>
        <v>／</v>
      </c>
      <c r="C14" s="58" t="str">
        <f>IF($G14="","／",VLOOKUP($G14,入力シート!$A:$P,5))</f>
        <v>／</v>
      </c>
      <c r="D14" s="59"/>
      <c r="E14" s="60" t="str">
        <f>IF($G14="","／",VLOOKUP($G14,入力シート!$A:$P,9))</f>
        <v>／</v>
      </c>
      <c r="F14" s="36" t="str">
        <f>IF($G14="","／",VLOOKUP($G14,入力シート!$A:$P,10)&amp;"　"&amp;VLOOKUP($G14,入力シート!$A:$P,11))</f>
        <v>／</v>
      </c>
      <c r="G14" t="str">
        <f>IF(入力シート!E29="","",42)</f>
        <v/>
      </c>
    </row>
    <row r="15" spans="1:7" x14ac:dyDescent="0.45">
      <c r="A15" s="81"/>
      <c r="B15" s="81"/>
      <c r="C15" s="83"/>
      <c r="D15" s="84"/>
      <c r="E15" s="85"/>
      <c r="F15" s="42" t="str">
        <f>IF($G14="","／",VLOOKUP($G14,入力シート!$A:$P,12))</f>
        <v>／</v>
      </c>
    </row>
    <row r="16" spans="1:7" x14ac:dyDescent="0.45">
      <c r="A16" s="81"/>
      <c r="B16" s="81"/>
      <c r="C16" s="83"/>
      <c r="D16" s="84"/>
      <c r="E16" s="85"/>
      <c r="F16" s="43"/>
    </row>
    <row r="17" spans="1:6" x14ac:dyDescent="0.45">
      <c r="A17" s="82"/>
      <c r="B17" s="82"/>
      <c r="C17" s="37" t="str">
        <f>IF($G14="","／",VLOOKUP($G14,入力シート!$A:$P,6))</f>
        <v>／</v>
      </c>
      <c r="D17" s="38" t="str">
        <f>IF($G14="","／",VLOOKUP($G14,入力シート!$A:$P,7))</f>
        <v>／</v>
      </c>
      <c r="E17" s="61"/>
      <c r="F17" s="39" t="str">
        <f>IF($G14="","／",VLOOKUP($G14,入力シート!$A:$P,15))</f>
        <v>／</v>
      </c>
    </row>
    <row r="19" spans="1:6" x14ac:dyDescent="0.45">
      <c r="B19" t="str">
        <f>入力シート!I1&amp;"までに事務局へメールでご報告ください。"</f>
        <v>６月３０日（火）までに事務局へメールでご報告ください。</v>
      </c>
    </row>
    <row r="20" spans="1:6" x14ac:dyDescent="0.45">
      <c r="B20" t="s">
        <v>100</v>
      </c>
    </row>
    <row r="21" spans="1:6" x14ac:dyDescent="0.45">
      <c r="B21" t="s">
        <v>101</v>
      </c>
    </row>
    <row r="22" spans="1:6" x14ac:dyDescent="0.45">
      <c r="B22" t="s">
        <v>102</v>
      </c>
    </row>
    <row r="24" spans="1:6" x14ac:dyDescent="0.45">
      <c r="D24" s="25"/>
      <c r="E24" s="26" t="str">
        <f>一次審査委員!$E$33</f>
        <v>千葉県教育研究会理科教育部会　事務局</v>
      </c>
      <c r="F24" s="12"/>
    </row>
    <row r="25" spans="1:6" x14ac:dyDescent="0.45">
      <c r="D25" s="22"/>
      <c r="F25" s="23"/>
    </row>
    <row r="26" spans="1:6" x14ac:dyDescent="0.45">
      <c r="D26" s="22"/>
      <c r="E26" t="str">
        <f>一次審査委員!$E$35</f>
        <v>千葉市立小中台小学校　　川上　達也</v>
      </c>
      <c r="F26" s="23"/>
    </row>
    <row r="27" spans="1:6" x14ac:dyDescent="0.45">
      <c r="D27" s="22"/>
      <c r="E27" t="str">
        <f>一次審査委員!$E$36</f>
        <v xml:space="preserve">〒263-0043 </v>
      </c>
      <c r="F27" s="23"/>
    </row>
    <row r="28" spans="1:6" x14ac:dyDescent="0.45">
      <c r="D28" s="22"/>
      <c r="E28" t="str">
        <f>一次審査委員!$E$37</f>
        <v>千葉市稲毛区小仲台6-34-1</v>
      </c>
      <c r="F28" s="23"/>
    </row>
    <row r="29" spans="1:6" x14ac:dyDescent="0.45">
      <c r="D29" s="22"/>
      <c r="E29" t="str">
        <f>一次審査委員!$E$38</f>
        <v>TEL  043-251-3215      FAX 043-284-4976</v>
      </c>
      <c r="F29" s="23"/>
    </row>
    <row r="30" spans="1:6" x14ac:dyDescent="0.45">
      <c r="D30" s="10"/>
      <c r="E30" s="27" t="str">
        <f>一次審査委員!$E$39</f>
        <v>mail  jimukyoku@chiriken.net</v>
      </c>
      <c r="F30" s="11"/>
    </row>
  </sheetData>
  <sheetProtection sheet="1" objects="1" scenarios="1"/>
  <mergeCells count="13">
    <mergeCell ref="A14:A17"/>
    <mergeCell ref="B14:B17"/>
    <mergeCell ref="C14:D16"/>
    <mergeCell ref="E14:E17"/>
    <mergeCell ref="A1:F1"/>
    <mergeCell ref="B8:B9"/>
    <mergeCell ref="C8:D8"/>
    <mergeCell ref="E8:E9"/>
    <mergeCell ref="A10:A13"/>
    <mergeCell ref="B10:B13"/>
    <mergeCell ref="C10:D12"/>
    <mergeCell ref="E10:E13"/>
    <mergeCell ref="A8:A9"/>
  </mergeCells>
  <phoneticPr fontId="1"/>
  <pageMargins left="0.7" right="0.7" top="0.75" bottom="0.75" header="0.3" footer="0.3"/>
  <pageSetup paperSize="9" scale="85" orientation="portrait" r:id="rId1"/>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8DDEF-68E4-44A4-ADC8-35368AF63536}">
  <dimension ref="A1:G38"/>
  <sheetViews>
    <sheetView zoomScaleNormal="100" workbookViewId="0">
      <selection activeCell="F10" sqref="F10"/>
    </sheetView>
  </sheetViews>
  <sheetFormatPr defaultRowHeight="18" x14ac:dyDescent="0.45"/>
  <cols>
    <col min="1" max="1" width="8.59765625" customWidth="1"/>
    <col min="5" max="5" width="17.5" customWidth="1"/>
    <col min="6" max="6" width="41.3984375" customWidth="1"/>
    <col min="7" max="7" width="0" hidden="1" customWidth="1"/>
  </cols>
  <sheetData>
    <row r="1" spans="1:7" ht="28.8" x14ac:dyDescent="0.45">
      <c r="A1" s="50" t="str">
        <f>"令和"&amp;入力シート!G1&amp;"年度　中学校教材評価研修委員　推薦書"</f>
        <v>令和8年度　中学校教材評価研修委員　推薦書</v>
      </c>
      <c r="B1" s="50"/>
      <c r="C1" s="50"/>
      <c r="D1" s="50"/>
      <c r="E1" s="50"/>
      <c r="F1" s="50"/>
    </row>
    <row r="2" spans="1:7" ht="19.5" customHeight="1" x14ac:dyDescent="0.45"/>
    <row r="3" spans="1:7" ht="22.2" x14ac:dyDescent="0.45">
      <c r="A3" s="14" t="str">
        <f>"以下の方を令和"&amp;入力シート!G1&amp;"年度　教材評価研修委員に推薦します。"</f>
        <v>以下の方を令和8年度　教材評価研修委員に推薦します。</v>
      </c>
      <c r="B3" s="14"/>
      <c r="C3" s="14"/>
      <c r="D3" s="14"/>
      <c r="E3" s="14"/>
      <c r="F3" s="14"/>
    </row>
    <row r="4" spans="1:7" ht="22.2" x14ac:dyDescent="0.45">
      <c r="A4" s="14"/>
      <c r="B4" s="14"/>
      <c r="C4" s="14"/>
      <c r="D4" s="14"/>
      <c r="E4" s="14"/>
      <c r="F4" s="14"/>
    </row>
    <row r="5" spans="1:7" ht="22.2" x14ac:dyDescent="0.45">
      <c r="A5" s="28" t="str">
        <f>入力シート!C2</f>
        <v>千葉</v>
      </c>
      <c r="B5" s="14" t="s">
        <v>22</v>
      </c>
      <c r="C5" s="14"/>
      <c r="D5" s="14" t="s">
        <v>78</v>
      </c>
      <c r="E5" s="28" t="str">
        <f>入力シート!C3</f>
        <v>小林　卓</v>
      </c>
      <c r="F5" s="14"/>
    </row>
    <row r="7" spans="1:7" x14ac:dyDescent="0.45">
      <c r="A7" t="s">
        <v>91</v>
      </c>
    </row>
    <row r="8" spans="1:7" x14ac:dyDescent="0.45">
      <c r="A8" s="8"/>
      <c r="B8" s="51" t="s">
        <v>17</v>
      </c>
      <c r="C8" s="53" t="s">
        <v>19</v>
      </c>
      <c r="D8" s="54"/>
      <c r="E8" s="51" t="s">
        <v>80</v>
      </c>
      <c r="F8" s="24" t="s">
        <v>98</v>
      </c>
    </row>
    <row r="9" spans="1:7" x14ac:dyDescent="0.45">
      <c r="A9" s="13"/>
      <c r="B9" s="52"/>
      <c r="C9" s="10" t="s">
        <v>82</v>
      </c>
      <c r="D9" s="11" t="s">
        <v>83</v>
      </c>
      <c r="E9" s="52"/>
      <c r="F9" s="9" t="s">
        <v>103</v>
      </c>
    </row>
    <row r="10" spans="1:7" ht="24" customHeight="1" x14ac:dyDescent="0.45">
      <c r="A10" s="51" t="s">
        <v>104</v>
      </c>
      <c r="B10" s="51" t="s">
        <v>44</v>
      </c>
      <c r="C10" s="58" t="str">
        <f>IF($G10="","／",VLOOKUP($G10,入力シート!$A:$P,5))</f>
        <v>／</v>
      </c>
      <c r="D10" s="59"/>
      <c r="E10" s="88" t="str">
        <f>IF($G10="","／",VLOOKUP($G10,入力シート!$A:$P,9))</f>
        <v>／</v>
      </c>
      <c r="F10" s="44" t="str">
        <f>IF($G10="","／",VLOOKUP($G10,入力シート!$A:$P,10)&amp;"　"&amp;VLOOKUP($G10,入力シート!$A:$P,11))</f>
        <v>／</v>
      </c>
      <c r="G10" t="str">
        <f>IF(入力シート!E33="","",51)</f>
        <v/>
      </c>
    </row>
    <row r="11" spans="1:7" x14ac:dyDescent="0.45">
      <c r="A11" s="75"/>
      <c r="B11" s="75"/>
      <c r="C11" s="83"/>
      <c r="D11" s="84"/>
      <c r="E11" s="89"/>
      <c r="F11" s="45" t="str">
        <f>IF($G10="","／",VLOOKUP($G10,入力シート!$A:$P,12))</f>
        <v>／</v>
      </c>
    </row>
    <row r="12" spans="1:7" ht="24" customHeight="1" x14ac:dyDescent="0.45">
      <c r="A12" s="75"/>
      <c r="B12" s="75"/>
      <c r="C12" s="83"/>
      <c r="D12" s="84"/>
      <c r="E12" s="89"/>
      <c r="F12" s="46"/>
      <c r="G12" t="str">
        <f>IF(入力シート!E8="","",12)</f>
        <v/>
      </c>
    </row>
    <row r="13" spans="1:7" x14ac:dyDescent="0.45">
      <c r="A13" s="52"/>
      <c r="B13" s="52"/>
      <c r="C13" s="37" t="str">
        <f>IF($G10="","／",VLOOKUP($G10,入力シート!$A:$P,6))</f>
        <v>／</v>
      </c>
      <c r="D13" s="38" t="str">
        <f>IF($G10="","／",VLOOKUP($G10,入力シート!$A:$P,7))</f>
        <v>／</v>
      </c>
      <c r="E13" s="90"/>
      <c r="F13" s="45" t="str">
        <f>IF($G10="","／",VLOOKUP($G10,入力シート!$A:$P,15))</f>
        <v>／</v>
      </c>
    </row>
    <row r="14" spans="1:7" x14ac:dyDescent="0.45">
      <c r="A14" s="51" t="s">
        <v>104</v>
      </c>
      <c r="B14" s="51" t="s">
        <v>46</v>
      </c>
      <c r="C14" s="58" t="str">
        <f>IF($G14="","／",VLOOKUP($G14,入力シート!$A:$P,5))</f>
        <v>／</v>
      </c>
      <c r="D14" s="59"/>
      <c r="E14" s="88" t="str">
        <f>IF($G14="","／",VLOOKUP($G14,入力シート!$A:$P,9))</f>
        <v>／</v>
      </c>
      <c r="F14" s="44" t="str">
        <f>IF($G14="","／",VLOOKUP($G14,入力シート!$A:$P,10)&amp;"　"&amp;VLOOKUP($G14,入力シート!$A:$P,11))</f>
        <v>／</v>
      </c>
      <c r="G14" t="str">
        <f>IF(入力シート!E34="","",52)</f>
        <v/>
      </c>
    </row>
    <row r="15" spans="1:7" x14ac:dyDescent="0.45">
      <c r="A15" s="75"/>
      <c r="B15" s="75"/>
      <c r="C15" s="83"/>
      <c r="D15" s="84"/>
      <c r="E15" s="89"/>
      <c r="F15" s="45" t="str">
        <f>IF($G14="","／",VLOOKUP($G14,入力シート!$A:$P,12))</f>
        <v>／</v>
      </c>
    </row>
    <row r="16" spans="1:7" x14ac:dyDescent="0.45">
      <c r="A16" s="75"/>
      <c r="B16" s="75"/>
      <c r="C16" s="83"/>
      <c r="D16" s="84"/>
      <c r="E16" s="89"/>
      <c r="F16" s="46"/>
    </row>
    <row r="17" spans="1:7" x14ac:dyDescent="0.45">
      <c r="A17" s="52"/>
      <c r="B17" s="52"/>
      <c r="C17" s="37" t="str">
        <f>IF($G14="","／",VLOOKUP($G14,入力シート!$A:$P,6))</f>
        <v>／</v>
      </c>
      <c r="D17" s="38" t="str">
        <f>IF($G14="","／",VLOOKUP($G14,入力シート!$A:$P,7))</f>
        <v>／</v>
      </c>
      <c r="E17" s="90"/>
      <c r="F17" s="45" t="str">
        <f>IF($G14="","／",VLOOKUP($G14,入力シート!$A:$P,15))</f>
        <v>／</v>
      </c>
    </row>
    <row r="18" spans="1:7" x14ac:dyDescent="0.45">
      <c r="A18" s="51" t="s">
        <v>75</v>
      </c>
      <c r="B18" s="51" t="s">
        <v>44</v>
      </c>
      <c r="C18" s="58" t="str">
        <f>IF($G18="","／",VLOOKUP($G18,入力シート!$A:$P,5))</f>
        <v>／</v>
      </c>
      <c r="D18" s="59"/>
      <c r="E18" s="88" t="str">
        <f>IF($G18="","／",VLOOKUP($G18,入力シート!$A:$P,9))</f>
        <v>／</v>
      </c>
      <c r="F18" s="44" t="str">
        <f>IF($G18="","／",VLOOKUP($G18,入力シート!$A:$P,10)&amp;"　"&amp;VLOOKUP($G18,入力シート!$A:$P,11))</f>
        <v>／</v>
      </c>
      <c r="G18" t="str">
        <f>IF(入力シート!E35="","",53)</f>
        <v/>
      </c>
    </row>
    <row r="19" spans="1:7" x14ac:dyDescent="0.45">
      <c r="A19" s="75"/>
      <c r="B19" s="75"/>
      <c r="C19" s="83"/>
      <c r="D19" s="84"/>
      <c r="E19" s="89"/>
      <c r="F19" s="45" t="str">
        <f>IF($G18="","／",VLOOKUP($G18,入力シート!$A:$P,12))</f>
        <v>／</v>
      </c>
    </row>
    <row r="20" spans="1:7" x14ac:dyDescent="0.45">
      <c r="A20" s="75"/>
      <c r="B20" s="75"/>
      <c r="C20" s="83"/>
      <c r="D20" s="84"/>
      <c r="E20" s="89"/>
      <c r="F20" s="46"/>
    </row>
    <row r="21" spans="1:7" x14ac:dyDescent="0.45">
      <c r="A21" s="52"/>
      <c r="B21" s="52"/>
      <c r="C21" s="37" t="str">
        <f>IF($G18="","／",VLOOKUP($G18,入力シート!$A:$P,6))</f>
        <v>／</v>
      </c>
      <c r="D21" s="38" t="str">
        <f>IF($G18="","／",VLOOKUP($G18,入力シート!$A:$P,7))</f>
        <v>／</v>
      </c>
      <c r="E21" s="90"/>
      <c r="F21" s="45" t="str">
        <f>IF($G18="","／",VLOOKUP($G18,入力シート!$A:$P,15))</f>
        <v>／</v>
      </c>
    </row>
    <row r="22" spans="1:7" ht="24" customHeight="1" x14ac:dyDescent="0.45">
      <c r="A22" s="51" t="s">
        <v>75</v>
      </c>
      <c r="B22" s="51" t="s">
        <v>46</v>
      </c>
      <c r="C22" s="58" t="str">
        <f>IF($G22="","／",VLOOKUP($G22,入力シート!$A:$P,5))</f>
        <v>／</v>
      </c>
      <c r="D22" s="59"/>
      <c r="E22" s="88" t="str">
        <f>IF($G22="","／",VLOOKUP($G22,入力シート!$A:$P,9))</f>
        <v>／</v>
      </c>
      <c r="F22" s="44" t="str">
        <f>IF($G22="","／",VLOOKUP($G22,入力シート!$A:$P,10)&amp;"　"&amp;VLOOKUP($G22,入力シート!$A:$P,11))</f>
        <v>／</v>
      </c>
      <c r="G22" t="str">
        <f>IF(入力シート!E36="","",54)</f>
        <v/>
      </c>
    </row>
    <row r="23" spans="1:7" x14ac:dyDescent="0.45">
      <c r="A23" s="75"/>
      <c r="B23" s="75"/>
      <c r="C23" s="83"/>
      <c r="D23" s="84"/>
      <c r="E23" s="89"/>
      <c r="F23" s="45" t="str">
        <f>IF($G22="","／",VLOOKUP($G22,入力シート!$A:$P,12))</f>
        <v>／</v>
      </c>
    </row>
    <row r="24" spans="1:7" x14ac:dyDescent="0.45">
      <c r="A24" s="75"/>
      <c r="B24" s="75"/>
      <c r="C24" s="83"/>
      <c r="D24" s="84"/>
      <c r="E24" s="89"/>
      <c r="F24" s="46"/>
    </row>
    <row r="25" spans="1:7" x14ac:dyDescent="0.45">
      <c r="A25" s="52"/>
      <c r="B25" s="52"/>
      <c r="C25" s="37" t="str">
        <f>IF($G22="","／",VLOOKUP($G22,入力シート!$A:$P,6))</f>
        <v>／</v>
      </c>
      <c r="D25" s="38" t="str">
        <f>IF($G22="","／",VLOOKUP($G22,入力シート!$A:$P,7))</f>
        <v>／</v>
      </c>
      <c r="E25" s="90"/>
      <c r="F25" s="47" t="str">
        <f>IF($G22="","／",VLOOKUP($G22,入力シート!$A:$P,15))</f>
        <v>／</v>
      </c>
    </row>
    <row r="27" spans="1:7" x14ac:dyDescent="0.45">
      <c r="B27" t="str">
        <f>入力シート!I1&amp;"までに事務局へメールでご報告ください。"</f>
        <v>６月３０日（火）までに事務局へメールでご報告ください。</v>
      </c>
    </row>
    <row r="28" spans="1:7" x14ac:dyDescent="0.45">
      <c r="B28" t="s">
        <v>100</v>
      </c>
    </row>
    <row r="29" spans="1:7" x14ac:dyDescent="0.45">
      <c r="B29" t="s">
        <v>101</v>
      </c>
    </row>
    <row r="30" spans="1:7" x14ac:dyDescent="0.45">
      <c r="B30" t="s">
        <v>102</v>
      </c>
    </row>
    <row r="32" spans="1:7" x14ac:dyDescent="0.45">
      <c r="D32" s="25"/>
      <c r="E32" s="26" t="str">
        <f>一次審査委員!$E$33</f>
        <v>千葉県教育研究会理科教育部会　事務局</v>
      </c>
      <c r="F32" s="12"/>
    </row>
    <row r="33" spans="4:6" x14ac:dyDescent="0.45">
      <c r="D33" s="22"/>
      <c r="F33" s="23"/>
    </row>
    <row r="34" spans="4:6" x14ac:dyDescent="0.45">
      <c r="D34" s="22"/>
      <c r="E34" t="str">
        <f>一次審査委員!$E$35</f>
        <v>千葉市立小中台小学校　　川上　達也</v>
      </c>
      <c r="F34" s="23"/>
    </row>
    <row r="35" spans="4:6" x14ac:dyDescent="0.45">
      <c r="D35" s="22"/>
      <c r="E35" t="str">
        <f>一次審査委員!$E$36</f>
        <v xml:space="preserve">〒263-0043 </v>
      </c>
      <c r="F35" s="23"/>
    </row>
    <row r="36" spans="4:6" x14ac:dyDescent="0.45">
      <c r="D36" s="22"/>
      <c r="E36" t="str">
        <f>一次審査委員!$E$37</f>
        <v>千葉市稲毛区小仲台6-34-1</v>
      </c>
      <c r="F36" s="23"/>
    </row>
    <row r="37" spans="4:6" x14ac:dyDescent="0.45">
      <c r="D37" s="22"/>
      <c r="E37" t="str">
        <f>一次審査委員!$E$38</f>
        <v>TEL  043-251-3215      FAX 043-284-4976</v>
      </c>
      <c r="F37" s="23"/>
    </row>
    <row r="38" spans="4:6" x14ac:dyDescent="0.45">
      <c r="D38" s="10"/>
      <c r="E38" s="27" t="str">
        <f>一次審査委員!$E$39</f>
        <v>mail  jimukyoku@chiriken.net</v>
      </c>
      <c r="F38" s="11"/>
    </row>
  </sheetData>
  <sheetProtection sheet="1" objects="1" scenarios="1"/>
  <mergeCells count="20">
    <mergeCell ref="A22:A25"/>
    <mergeCell ref="B22:B25"/>
    <mergeCell ref="C22:D24"/>
    <mergeCell ref="E22:E25"/>
    <mergeCell ref="A14:A17"/>
    <mergeCell ref="B14:B17"/>
    <mergeCell ref="C14:D16"/>
    <mergeCell ref="E14:E17"/>
    <mergeCell ref="A18:A21"/>
    <mergeCell ref="B18:B21"/>
    <mergeCell ref="C18:D20"/>
    <mergeCell ref="E18:E21"/>
    <mergeCell ref="A1:F1"/>
    <mergeCell ref="B8:B9"/>
    <mergeCell ref="C8:D8"/>
    <mergeCell ref="E8:E9"/>
    <mergeCell ref="C10:D12"/>
    <mergeCell ref="E10:E13"/>
    <mergeCell ref="A10:A13"/>
    <mergeCell ref="B10:B13"/>
  </mergeCells>
  <phoneticPr fontId="1"/>
  <pageMargins left="0.7" right="0.7" top="0.75" bottom="0.75" header="0.3" footer="0.3"/>
  <pageSetup paperSize="9" scale="85" orientation="portrait"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D9CB2-9743-46CA-96A8-24F8A237D638}">
  <dimension ref="A1:BH10"/>
  <sheetViews>
    <sheetView workbookViewId="0">
      <selection activeCell="C18" sqref="C18"/>
    </sheetView>
  </sheetViews>
  <sheetFormatPr defaultRowHeight="18" x14ac:dyDescent="0.45"/>
  <cols>
    <col min="9" max="11" width="14.09765625" customWidth="1"/>
  </cols>
  <sheetData>
    <row r="1" spans="1:60" x14ac:dyDescent="0.45">
      <c r="A1" s="30" t="str">
        <f>入力シート!B6</f>
        <v>学校種</v>
      </c>
      <c r="B1" s="30" t="str">
        <f>入力シート!C6</f>
        <v>領域</v>
      </c>
      <c r="C1" s="30" t="str">
        <f>入力シート!D6</f>
        <v>担当</v>
      </c>
      <c r="D1" s="30" t="str">
        <f>入力シート!E6</f>
        <v>氏名</v>
      </c>
      <c r="E1" s="30" t="str">
        <f>入力シート!F6</f>
        <v>職名</v>
      </c>
      <c r="F1" s="30" t="str">
        <f>入力シート!G6</f>
        <v>経験
年数</v>
      </c>
      <c r="G1" s="30" t="str">
        <f>入力シート!H6</f>
        <v>支部</v>
      </c>
      <c r="H1" s="30" t="str">
        <f>入力シート!I6</f>
        <v>学校名</v>
      </c>
      <c r="I1" s="30" t="str">
        <f>入力シート!J6</f>
        <v>勤務先
郵便番号</v>
      </c>
      <c r="J1" s="30" t="str">
        <f>入力シート!K6</f>
        <v>勤務先
住所</v>
      </c>
      <c r="K1" s="30" t="str">
        <f>入力シート!L6</f>
        <v>勤務先
電話番号</v>
      </c>
      <c r="L1" s="31" t="str">
        <f>入力シート!B18</f>
        <v>分担</v>
      </c>
      <c r="M1" s="31" t="str">
        <f>入力シート!C18</f>
        <v>支部</v>
      </c>
      <c r="N1" s="31">
        <f>入力シート!D18</f>
        <v>0</v>
      </c>
      <c r="O1" s="31" t="str">
        <f>入力シート!E18</f>
        <v>氏名</v>
      </c>
      <c r="P1" s="31" t="str">
        <f>入力シート!F18</f>
        <v>職名</v>
      </c>
      <c r="Q1" s="31">
        <f>入力シート!G18</f>
        <v>0</v>
      </c>
      <c r="R1" s="31">
        <f>入力シート!H18</f>
        <v>0</v>
      </c>
      <c r="S1" s="31" t="str">
        <f>入力シート!I18</f>
        <v>学校名</v>
      </c>
      <c r="T1" s="31" t="str">
        <f>入力シート!J18</f>
        <v>勤務先
郵便番号</v>
      </c>
      <c r="U1" s="31" t="str">
        <f>入力シート!K18</f>
        <v>勤務先
住所</v>
      </c>
      <c r="V1" s="31" t="str">
        <f>入力シート!L18</f>
        <v>勤務先
電話番号</v>
      </c>
      <c r="W1" s="33" t="str">
        <f>入力シート!B23</f>
        <v>分担有無</v>
      </c>
      <c r="X1" s="33" t="str">
        <f>入力シート!C23</f>
        <v>支部</v>
      </c>
      <c r="Y1" s="33">
        <f>入力シート!D23</f>
        <v>0</v>
      </c>
      <c r="Z1" s="33" t="str">
        <f>入力シート!E23</f>
        <v>氏名</v>
      </c>
      <c r="AA1" s="33" t="str">
        <f>入力シート!F23</f>
        <v>職名</v>
      </c>
      <c r="AB1" s="33" t="str">
        <f>入力シート!G23</f>
        <v>経験
年数</v>
      </c>
      <c r="AC1" s="33" t="str">
        <f>入力シート!H23</f>
        <v>専門分野</v>
      </c>
      <c r="AD1" s="33" t="str">
        <f>入力シート!I23</f>
        <v>学校名</v>
      </c>
      <c r="AE1" s="33" t="str">
        <f>入力シート!J23</f>
        <v>勤務先
郵便番号</v>
      </c>
      <c r="AF1" s="33" t="str">
        <f>入力シート!K23</f>
        <v>勤務先
住所</v>
      </c>
      <c r="AG1" s="33" t="str">
        <f>入力シート!L23</f>
        <v>勤務先
電話番号</v>
      </c>
      <c r="AH1" s="34" t="str">
        <f>入力シート!C27</f>
        <v>支部</v>
      </c>
      <c r="AI1" s="34" t="str">
        <f>入力シート!D27</f>
        <v>担当
学年</v>
      </c>
      <c r="AJ1" s="34" t="str">
        <f>入力シート!E27</f>
        <v>氏名</v>
      </c>
      <c r="AK1" s="34" t="str">
        <f>入力シート!F27</f>
        <v>職名</v>
      </c>
      <c r="AL1" s="34" t="str">
        <f>入力シート!G27</f>
        <v>経験
年数</v>
      </c>
      <c r="AM1" s="34">
        <f>入力シート!H27</f>
        <v>0</v>
      </c>
      <c r="AN1" s="34" t="str">
        <f>入力シート!I27</f>
        <v>学校名</v>
      </c>
      <c r="AO1" s="34" t="str">
        <f>入力シート!J27</f>
        <v>勤務先
郵便番号</v>
      </c>
      <c r="AP1" s="34" t="str">
        <f>入力シート!K27</f>
        <v>勤務先
住所</v>
      </c>
      <c r="AQ1" s="34" t="str">
        <f>入力シート!L27</f>
        <v>勤務先
電話番号</v>
      </c>
      <c r="AR1" s="34" t="str">
        <f>入力シート!M27</f>
        <v>自宅
郵便番号</v>
      </c>
      <c r="AS1" s="34" t="str">
        <f>入力シート!N27</f>
        <v>自宅
住所</v>
      </c>
      <c r="AT1" s="34" t="str">
        <f>入力シート!O27</f>
        <v>携帯電話番号
（任意）</v>
      </c>
      <c r="AU1" s="35" t="str">
        <f>入力シート!B32</f>
        <v>部会</v>
      </c>
      <c r="AV1" s="35" t="str">
        <f>入力シート!C32</f>
        <v>支部</v>
      </c>
      <c r="AW1" s="35" t="str">
        <f>入力シート!D32</f>
        <v>担当
分野</v>
      </c>
      <c r="AX1" s="35" t="str">
        <f>入力シート!E32</f>
        <v>氏名</v>
      </c>
      <c r="AY1" s="35" t="str">
        <f>入力シート!F32</f>
        <v>職名</v>
      </c>
      <c r="AZ1" s="35" t="str">
        <f>入力シート!G32</f>
        <v>経験
年数</v>
      </c>
      <c r="BA1" s="35">
        <f>入力シート!H32</f>
        <v>0</v>
      </c>
      <c r="BB1" s="35" t="str">
        <f>入力シート!I32</f>
        <v>学校名</v>
      </c>
      <c r="BC1" s="35" t="str">
        <f>入力シート!J32</f>
        <v>勤務先
郵便番号</v>
      </c>
      <c r="BD1" s="35" t="str">
        <f>入力シート!K32</f>
        <v>勤務先
住所</v>
      </c>
      <c r="BE1" s="35" t="str">
        <f>入力シート!L32</f>
        <v>勤務先
電話番号</v>
      </c>
      <c r="BF1" s="35" t="str">
        <f>入力シート!M32</f>
        <v>自宅
郵便番号</v>
      </c>
      <c r="BG1" s="35" t="str">
        <f>入力シート!N32</f>
        <v>自宅
住所</v>
      </c>
      <c r="BH1" s="35" t="str">
        <f>入力シート!O32</f>
        <v>携帯電話番号
（任意）</v>
      </c>
    </row>
    <row r="2" spans="1:60" x14ac:dyDescent="0.45">
      <c r="A2" t="str">
        <f>入力シート!B7</f>
        <v>小学校</v>
      </c>
      <c r="B2" t="str">
        <f>入力シート!C7</f>
        <v>工夫</v>
      </c>
      <c r="C2" t="str">
        <f>入力シート!D7</f>
        <v>低学年</v>
      </c>
      <c r="D2">
        <f>入力シート!E7</f>
        <v>0</v>
      </c>
      <c r="E2">
        <f>入力シート!F7</f>
        <v>0</v>
      </c>
      <c r="F2">
        <f>入力シート!G7</f>
        <v>0</v>
      </c>
      <c r="G2" t="str">
        <f>入力シート!H7</f>
        <v>千葉</v>
      </c>
      <c r="H2" t="str">
        <f>入力シート!I7</f>
        <v>小学校</v>
      </c>
      <c r="I2">
        <f>入力シート!J7</f>
        <v>0</v>
      </c>
      <c r="J2">
        <f>入力シート!K7</f>
        <v>0</v>
      </c>
      <c r="K2">
        <f>入力シート!L7</f>
        <v>0</v>
      </c>
      <c r="L2" s="32" t="str">
        <f>入力シート!B19</f>
        <v>／</v>
      </c>
      <c r="M2" s="32" t="str">
        <f>入力シート!C19</f>
        <v>／</v>
      </c>
      <c r="N2" s="32">
        <f>入力シート!D19</f>
        <v>0</v>
      </c>
      <c r="O2" s="32">
        <f>入力シート!E19</f>
        <v>0</v>
      </c>
      <c r="P2" s="32">
        <f>入力シート!F19</f>
        <v>0</v>
      </c>
      <c r="Q2" s="32">
        <f>入力シート!G19</f>
        <v>0</v>
      </c>
      <c r="R2" s="32">
        <f>入力シート!H19</f>
        <v>0</v>
      </c>
      <c r="S2" s="32">
        <f>入力シート!I19</f>
        <v>0</v>
      </c>
      <c r="T2" s="32">
        <f>入力シート!J19</f>
        <v>0</v>
      </c>
      <c r="U2" s="32">
        <f>入力シート!K19</f>
        <v>0</v>
      </c>
      <c r="V2" s="32">
        <f>入力シート!L19</f>
        <v>0</v>
      </c>
      <c r="W2" t="str">
        <f>入力シート!B24</f>
        <v>／</v>
      </c>
      <c r="X2" t="str">
        <f>入力シート!C24</f>
        <v>／</v>
      </c>
      <c r="Y2">
        <f>入力シート!D24</f>
        <v>0</v>
      </c>
      <c r="Z2">
        <f>入力シート!E24</f>
        <v>0</v>
      </c>
      <c r="AA2">
        <f>入力シート!F24</f>
        <v>0</v>
      </c>
      <c r="AB2">
        <f>入力シート!G24</f>
        <v>0</v>
      </c>
      <c r="AC2">
        <f>入力シート!H24</f>
        <v>0</v>
      </c>
      <c r="AD2" t="str">
        <f>入力シート!I24</f>
        <v>中学校</v>
      </c>
      <c r="AE2">
        <f>入力シート!J24</f>
        <v>0</v>
      </c>
      <c r="AF2">
        <f>入力シート!K24</f>
        <v>0</v>
      </c>
      <c r="AG2">
        <f>入力シート!L24</f>
        <v>0</v>
      </c>
      <c r="AH2" t="str">
        <f>入力シート!C28</f>
        <v>千葉</v>
      </c>
      <c r="AI2" t="str">
        <f>入力シート!D28</f>
        <v>／</v>
      </c>
      <c r="AJ2">
        <f>入力シート!E28</f>
        <v>0</v>
      </c>
      <c r="AK2">
        <f>入力シート!F28</f>
        <v>0</v>
      </c>
      <c r="AL2">
        <f>入力シート!G28</f>
        <v>0</v>
      </c>
      <c r="AM2">
        <f>入力シート!H28</f>
        <v>0</v>
      </c>
      <c r="AN2" t="str">
        <f>入力シート!I28</f>
        <v>小学校</v>
      </c>
      <c r="AO2">
        <f>入力シート!J28</f>
        <v>0</v>
      </c>
      <c r="AP2">
        <f>入力シート!K28</f>
        <v>0</v>
      </c>
      <c r="AQ2">
        <f>入力シート!L28</f>
        <v>0</v>
      </c>
      <c r="AR2">
        <f>入力シート!M28</f>
        <v>0</v>
      </c>
      <c r="AS2">
        <f>入力シート!N28</f>
        <v>0</v>
      </c>
      <c r="AT2">
        <f>入力シート!O28</f>
        <v>0</v>
      </c>
      <c r="AU2" t="str">
        <f>入力シート!B33</f>
        <v>Ａ部会</v>
      </c>
      <c r="AV2" t="str">
        <f>入力シート!C33</f>
        <v>千葉</v>
      </c>
      <c r="AW2" t="str">
        <f>入力シート!D33</f>
        <v>１分野</v>
      </c>
      <c r="AX2">
        <f>入力シート!E33</f>
        <v>0</v>
      </c>
      <c r="AY2">
        <f>入力シート!F33</f>
        <v>0</v>
      </c>
      <c r="AZ2">
        <f>入力シート!G33</f>
        <v>0</v>
      </c>
      <c r="BA2">
        <f>入力シート!H33</f>
        <v>0</v>
      </c>
      <c r="BB2">
        <f>入力シート!I33</f>
        <v>0</v>
      </c>
      <c r="BC2">
        <f>入力シート!J33</f>
        <v>0</v>
      </c>
      <c r="BD2">
        <f>入力シート!K33</f>
        <v>0</v>
      </c>
      <c r="BE2">
        <f>入力シート!L33</f>
        <v>0</v>
      </c>
      <c r="BF2">
        <f>入力シート!M33</f>
        <v>0</v>
      </c>
      <c r="BG2">
        <f>入力シート!N33</f>
        <v>0</v>
      </c>
      <c r="BH2">
        <f>入力シート!O33</f>
        <v>0</v>
      </c>
    </row>
    <row r="3" spans="1:60" x14ac:dyDescent="0.45">
      <c r="A3" t="str">
        <f>入力シート!B8</f>
        <v>小学校</v>
      </c>
      <c r="B3" t="str">
        <f>入力シート!C8</f>
        <v>工夫</v>
      </c>
      <c r="C3" t="str">
        <f>入力シート!D8</f>
        <v>中学年</v>
      </c>
      <c r="D3">
        <f>入力シート!E8</f>
        <v>0</v>
      </c>
      <c r="E3">
        <f>入力シート!F8</f>
        <v>0</v>
      </c>
      <c r="F3">
        <f>入力シート!G8</f>
        <v>0</v>
      </c>
      <c r="G3" t="str">
        <f>入力シート!H8</f>
        <v>千葉</v>
      </c>
      <c r="H3" t="str">
        <f>入力シート!I8</f>
        <v>小学校</v>
      </c>
      <c r="I3">
        <f>入力シート!J8</f>
        <v>0</v>
      </c>
      <c r="J3">
        <f>入力シート!K8</f>
        <v>0</v>
      </c>
      <c r="K3">
        <f>入力シート!L8</f>
        <v>0</v>
      </c>
      <c r="L3" s="32" t="str">
        <f>入力シート!B20</f>
        <v>／</v>
      </c>
      <c r="M3" s="32" t="str">
        <f>入力シート!C20</f>
        <v>／</v>
      </c>
      <c r="N3" s="32">
        <f>入力シート!D20</f>
        <v>0</v>
      </c>
      <c r="O3" s="32">
        <f>入力シート!E20</f>
        <v>0</v>
      </c>
      <c r="P3" s="32">
        <f>入力シート!F20</f>
        <v>0</v>
      </c>
      <c r="Q3" s="32">
        <f>入力シート!G20</f>
        <v>0</v>
      </c>
      <c r="R3" s="32">
        <f>入力シート!H20</f>
        <v>0</v>
      </c>
      <c r="S3" s="32">
        <f>入力シート!I20</f>
        <v>0</v>
      </c>
      <c r="T3" s="32">
        <f>入力シート!J20</f>
        <v>0</v>
      </c>
      <c r="U3" s="32">
        <f>入力シート!K20</f>
        <v>0</v>
      </c>
      <c r="V3" s="32">
        <f>入力シート!L20</f>
        <v>0</v>
      </c>
      <c r="AH3" t="str">
        <f>入力シート!C29</f>
        <v>千葉</v>
      </c>
      <c r="AI3" t="str">
        <f>入力シート!D29</f>
        <v>／</v>
      </c>
      <c r="AJ3">
        <f>入力シート!E29</f>
        <v>0</v>
      </c>
      <c r="AK3">
        <f>入力シート!F29</f>
        <v>0</v>
      </c>
      <c r="AL3">
        <f>入力シート!G29</f>
        <v>0</v>
      </c>
      <c r="AM3">
        <f>入力シート!H29</f>
        <v>0</v>
      </c>
      <c r="AN3" t="str">
        <f>入力シート!I29</f>
        <v>小学校</v>
      </c>
      <c r="AO3">
        <f>入力シート!J29</f>
        <v>0</v>
      </c>
      <c r="AP3">
        <f>入力シート!K29</f>
        <v>0</v>
      </c>
      <c r="AQ3">
        <f>入力シート!L29</f>
        <v>0</v>
      </c>
      <c r="AR3">
        <f>入力シート!M29</f>
        <v>0</v>
      </c>
      <c r="AS3">
        <f>入力シート!N29</f>
        <v>0</v>
      </c>
      <c r="AT3">
        <f>入力シート!O29</f>
        <v>0</v>
      </c>
      <c r="AU3" t="str">
        <f>入力シート!B34</f>
        <v>Ａ部会</v>
      </c>
      <c r="AV3" t="str">
        <f>入力シート!C34</f>
        <v>千葉</v>
      </c>
      <c r="AW3" t="str">
        <f>入力シート!D34</f>
        <v>２分野</v>
      </c>
      <c r="AX3">
        <f>入力シート!E34</f>
        <v>0</v>
      </c>
      <c r="AY3">
        <f>入力シート!F34</f>
        <v>0</v>
      </c>
      <c r="AZ3">
        <f>入力シート!G34</f>
        <v>0</v>
      </c>
      <c r="BA3">
        <f>入力シート!H34</f>
        <v>0</v>
      </c>
      <c r="BB3">
        <f>入力シート!I34</f>
        <v>0</v>
      </c>
      <c r="BC3">
        <f>入力シート!J34</f>
        <v>0</v>
      </c>
      <c r="BD3">
        <f>入力シート!K34</f>
        <v>0</v>
      </c>
      <c r="BE3">
        <f>入力シート!L34</f>
        <v>0</v>
      </c>
      <c r="BF3">
        <f>入力シート!M34</f>
        <v>0</v>
      </c>
      <c r="BG3">
        <f>入力シート!N34</f>
        <v>0</v>
      </c>
      <c r="BH3">
        <f>入力シート!O34</f>
        <v>0</v>
      </c>
    </row>
    <row r="4" spans="1:60" x14ac:dyDescent="0.45">
      <c r="A4" t="str">
        <f>入力シート!B9</f>
        <v>小学校</v>
      </c>
      <c r="B4" t="str">
        <f>入力シート!C9</f>
        <v>工夫</v>
      </c>
      <c r="C4" t="str">
        <f>入力シート!D9</f>
        <v>高学年</v>
      </c>
      <c r="D4">
        <f>入力シート!E9</f>
        <v>0</v>
      </c>
      <c r="E4">
        <f>入力シート!F9</f>
        <v>0</v>
      </c>
      <c r="F4">
        <f>入力シート!G9</f>
        <v>0</v>
      </c>
      <c r="G4" t="str">
        <f>入力シート!H9</f>
        <v>千葉</v>
      </c>
      <c r="H4" t="str">
        <f>入力シート!I9</f>
        <v>小学校</v>
      </c>
      <c r="I4">
        <f>入力シート!J9</f>
        <v>0</v>
      </c>
      <c r="J4">
        <f>入力シート!K9</f>
        <v>0</v>
      </c>
      <c r="K4">
        <f>入力シート!L9</f>
        <v>0</v>
      </c>
      <c r="AU4" t="str">
        <f>入力シート!B35</f>
        <v>B部会</v>
      </c>
      <c r="AV4" t="str">
        <f>入力シート!C35</f>
        <v>千葉</v>
      </c>
      <c r="AW4" t="str">
        <f>入力シート!D35</f>
        <v>１分野</v>
      </c>
      <c r="AX4">
        <f>入力シート!E35</f>
        <v>0</v>
      </c>
      <c r="AY4">
        <f>入力シート!F35</f>
        <v>0</v>
      </c>
      <c r="AZ4">
        <f>入力シート!G35</f>
        <v>0</v>
      </c>
      <c r="BA4">
        <f>入力シート!H35</f>
        <v>0</v>
      </c>
      <c r="BB4">
        <f>入力シート!I35</f>
        <v>0</v>
      </c>
      <c r="BC4">
        <f>入力シート!J35</f>
        <v>0</v>
      </c>
      <c r="BD4">
        <f>入力シート!K35</f>
        <v>0</v>
      </c>
      <c r="BE4">
        <f>入力シート!L35</f>
        <v>0</v>
      </c>
      <c r="BF4">
        <f>入力シート!M35</f>
        <v>0</v>
      </c>
      <c r="BG4">
        <f>入力シート!N35</f>
        <v>0</v>
      </c>
      <c r="BH4">
        <f>入力シート!O35</f>
        <v>0</v>
      </c>
    </row>
    <row r="5" spans="1:60" x14ac:dyDescent="0.45">
      <c r="A5" t="str">
        <f>入力シート!B10</f>
        <v>小学校</v>
      </c>
      <c r="B5" t="str">
        <f>入力シート!C10</f>
        <v>論文</v>
      </c>
      <c r="C5" t="str">
        <f>入力シート!D10</f>
        <v>低学年</v>
      </c>
      <c r="D5">
        <f>入力シート!E10</f>
        <v>0</v>
      </c>
      <c r="E5">
        <f>入力シート!F10</f>
        <v>0</v>
      </c>
      <c r="F5">
        <f>入力シート!G10</f>
        <v>0</v>
      </c>
      <c r="G5" t="str">
        <f>入力シート!H10</f>
        <v>千葉</v>
      </c>
      <c r="H5" t="str">
        <f>入力シート!I10</f>
        <v>小学校</v>
      </c>
      <c r="I5">
        <f>入力シート!J10</f>
        <v>0</v>
      </c>
      <c r="J5">
        <f>入力シート!K10</f>
        <v>0</v>
      </c>
      <c r="K5">
        <f>入力シート!L10</f>
        <v>0</v>
      </c>
      <c r="AU5" t="str">
        <f>入力シート!B36</f>
        <v>B部会</v>
      </c>
      <c r="AV5" t="str">
        <f>入力シート!C36</f>
        <v>千葉</v>
      </c>
      <c r="AW5" t="str">
        <f>入力シート!D36</f>
        <v>２分野</v>
      </c>
      <c r="AX5">
        <f>入力シート!E36</f>
        <v>0</v>
      </c>
      <c r="AY5">
        <f>入力シート!F36</f>
        <v>0</v>
      </c>
      <c r="AZ5">
        <f>入力シート!G36</f>
        <v>0</v>
      </c>
      <c r="BA5">
        <f>入力シート!H36</f>
        <v>0</v>
      </c>
      <c r="BB5">
        <f>入力シート!I36</f>
        <v>0</v>
      </c>
      <c r="BC5">
        <f>入力シート!J36</f>
        <v>0</v>
      </c>
      <c r="BD5">
        <f>入力シート!K36</f>
        <v>0</v>
      </c>
      <c r="BE5">
        <f>入力シート!L36</f>
        <v>0</v>
      </c>
      <c r="BF5">
        <f>入力シート!M36</f>
        <v>0</v>
      </c>
      <c r="BG5">
        <f>入力シート!N36</f>
        <v>0</v>
      </c>
      <c r="BH5">
        <f>入力シート!O36</f>
        <v>0</v>
      </c>
    </row>
    <row r="6" spans="1:60" x14ac:dyDescent="0.45">
      <c r="A6" t="str">
        <f>入力シート!B11</f>
        <v>小学校</v>
      </c>
      <c r="B6" t="str">
        <f>入力シート!C11</f>
        <v>論文</v>
      </c>
      <c r="C6" t="str">
        <f>入力シート!D11</f>
        <v>中学年</v>
      </c>
      <c r="D6">
        <f>入力シート!E11</f>
        <v>0</v>
      </c>
      <c r="E6">
        <f>入力シート!F11</f>
        <v>0</v>
      </c>
      <c r="F6">
        <f>入力シート!G11</f>
        <v>0</v>
      </c>
      <c r="G6" t="str">
        <f>入力シート!H11</f>
        <v>千葉</v>
      </c>
      <c r="H6" t="str">
        <f>入力シート!I11</f>
        <v>小学校</v>
      </c>
      <c r="I6">
        <f>入力シート!J11</f>
        <v>0</v>
      </c>
      <c r="J6">
        <f>入力シート!K11</f>
        <v>0</v>
      </c>
      <c r="K6">
        <f>入力シート!L11</f>
        <v>0</v>
      </c>
    </row>
    <row r="7" spans="1:60" x14ac:dyDescent="0.45">
      <c r="A7" t="str">
        <f>入力シート!B12</f>
        <v>小学校</v>
      </c>
      <c r="B7" t="str">
        <f>入力シート!C12</f>
        <v>論文</v>
      </c>
      <c r="C7" t="str">
        <f>入力シート!D12</f>
        <v>高学年</v>
      </c>
      <c r="D7">
        <f>入力シート!E12</f>
        <v>0</v>
      </c>
      <c r="E7">
        <f>入力シート!F12</f>
        <v>0</v>
      </c>
      <c r="F7">
        <f>入力シート!G12</f>
        <v>0</v>
      </c>
      <c r="G7" t="str">
        <f>入力シート!H12</f>
        <v>千葉</v>
      </c>
      <c r="H7" t="str">
        <f>入力シート!I12</f>
        <v>小学校</v>
      </c>
      <c r="I7">
        <f>入力シート!J12</f>
        <v>0</v>
      </c>
      <c r="J7">
        <f>入力シート!K12</f>
        <v>0</v>
      </c>
      <c r="K7">
        <f>入力シート!L12</f>
        <v>0</v>
      </c>
    </row>
    <row r="8" spans="1:60" x14ac:dyDescent="0.45">
      <c r="A8" t="str">
        <f>入力シート!B13</f>
        <v>中学校</v>
      </c>
      <c r="B8" t="str">
        <f>入力シート!C13</f>
        <v>工夫</v>
      </c>
      <c r="D8">
        <f>入力シート!E13</f>
        <v>0</v>
      </c>
      <c r="E8">
        <f>入力シート!F13</f>
        <v>0</v>
      </c>
      <c r="F8">
        <f>入力シート!G13</f>
        <v>0</v>
      </c>
      <c r="G8" t="str">
        <f>入力シート!H13</f>
        <v>千葉</v>
      </c>
      <c r="H8" t="str">
        <f>入力シート!I13</f>
        <v>中学校</v>
      </c>
      <c r="I8">
        <f>入力シート!J13</f>
        <v>0</v>
      </c>
      <c r="J8">
        <f>入力シート!K13</f>
        <v>0</v>
      </c>
      <c r="K8">
        <f>入力シート!L13</f>
        <v>0</v>
      </c>
    </row>
    <row r="9" spans="1:60" x14ac:dyDescent="0.45">
      <c r="A9" t="str">
        <f>入力シート!B14</f>
        <v>中学校</v>
      </c>
      <c r="B9" t="str">
        <f>入力シート!C14</f>
        <v>論文</v>
      </c>
      <c r="C9" t="str">
        <f>入力シート!D14</f>
        <v>１分野</v>
      </c>
      <c r="D9">
        <f>入力シート!E14</f>
        <v>0</v>
      </c>
      <c r="E9">
        <f>入力シート!F14</f>
        <v>0</v>
      </c>
      <c r="F9">
        <f>入力シート!G14</f>
        <v>0</v>
      </c>
      <c r="G9" t="str">
        <f>入力シート!H14</f>
        <v>千葉</v>
      </c>
      <c r="H9" t="str">
        <f>入力シート!I14</f>
        <v>中学校</v>
      </c>
      <c r="I9">
        <f>入力シート!J14</f>
        <v>0</v>
      </c>
      <c r="J9">
        <f>入力シート!K14</f>
        <v>0</v>
      </c>
      <c r="K9">
        <f>入力シート!L14</f>
        <v>0</v>
      </c>
    </row>
    <row r="10" spans="1:60" x14ac:dyDescent="0.45">
      <c r="A10" t="str">
        <f>入力シート!B15</f>
        <v>中学校</v>
      </c>
      <c r="B10" t="str">
        <f>入力シート!C15</f>
        <v>論文</v>
      </c>
      <c r="C10" t="str">
        <f>入力シート!D15</f>
        <v>２分野</v>
      </c>
      <c r="D10">
        <f>入力シート!E15</f>
        <v>0</v>
      </c>
      <c r="E10">
        <f>入力シート!F15</f>
        <v>0</v>
      </c>
      <c r="F10">
        <f>入力シート!G15</f>
        <v>0</v>
      </c>
      <c r="G10" t="str">
        <f>入力シート!H15</f>
        <v>千葉</v>
      </c>
      <c r="H10" t="str">
        <f>入力シート!I15</f>
        <v>中学校</v>
      </c>
      <c r="I10">
        <f>入力シート!J15</f>
        <v>0</v>
      </c>
      <c r="J10">
        <f>入力シート!K15</f>
        <v>0</v>
      </c>
      <c r="K10">
        <f>入力シート!L15</f>
        <v>0</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入力シート</vt:lpstr>
      <vt:lpstr>一次審査委員</vt:lpstr>
      <vt:lpstr>搬出・搬入分担</vt:lpstr>
      <vt:lpstr>甲子園Jr</vt:lpstr>
      <vt:lpstr>小学校教材評価研修委員</vt:lpstr>
      <vt:lpstr>中学校教材評価研修委員</vt:lpstr>
      <vt:lpstr>data取り込み</vt:lpstr>
      <vt:lpstr>一次審査委員!Print_Area</vt:lpstr>
      <vt:lpstr>甲子園Jr!Print_Area</vt:lpstr>
      <vt:lpstr>小学校教材評価研修委員!Print_Area</vt:lpstr>
      <vt:lpstr>中学校教材評価研修委員!Print_Area</vt:lpstr>
      <vt:lpstr>搬出・搬入分担!Print_Area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teacher</dc:creator>
  <cp:keywords/>
  <dc:description/>
  <cp:lastModifiedBy>達也 川上</cp:lastModifiedBy>
  <cp:revision/>
  <dcterms:created xsi:type="dcterms:W3CDTF">2021-06-18T01:39:34Z</dcterms:created>
  <dcterms:modified xsi:type="dcterms:W3CDTF">2026-06-16T12:23:24Z</dcterms:modified>
  <cp:category/>
  <cp:contentStatus/>
</cp:coreProperties>
</file>